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J:\04. Gestion auditoria interna\7. Supervisiones Contratos\2023\Presupuestos de obra\Entregables\Para externos\"/>
    </mc:Choice>
  </mc:AlternateContent>
  <bookViews>
    <workbookView xWindow="0" yWindow="0" windowWidth="28800" windowHeight="12504" tabRatio="778"/>
  </bookViews>
  <sheets>
    <sheet name=" PTO CONTE" sheetId="1" r:id="rId1"/>
    <sheet name="ELECTRICO" sheetId="15" r:id="rId2"/>
    <sheet name="HIDRAULICO" sheetId="22" r:id="rId3"/>
    <sheet name="PTO ELECTRICO" sheetId="9" state="hidden" r:id="rId4"/>
    <sheet name="APU'S" sheetId="8" state="hidden" r:id="rId5"/>
  </sheets>
  <definedNames>
    <definedName name="_xlnm.Print_Area" localSheetId="0">' PTO CONTE'!$A$1:$K$244</definedName>
    <definedName name="_xlnm.Print_Area" localSheetId="1">ELECTRICO!$A$1:$F$67</definedName>
    <definedName name="_xlnm.Print_Area" localSheetId="2">HIDRAULICO!$A$1:$G$48</definedName>
  </definedNames>
  <calcPr calcId="152511"/>
</workbook>
</file>

<file path=xl/calcChain.xml><?xml version="1.0" encoding="utf-8"?>
<calcChain xmlns="http://schemas.openxmlformats.org/spreadsheetml/2006/main">
  <c r="F2" i="15" l="1"/>
  <c r="F29" i="22" l="1"/>
  <c r="F2" i="22"/>
  <c r="J108" i="9" l="1"/>
  <c r="G108" i="9"/>
  <c r="H108" i="9" s="1"/>
  <c r="F108" i="9"/>
  <c r="J107" i="9"/>
  <c r="G107" i="9"/>
  <c r="H107" i="9" s="1"/>
  <c r="F107" i="9"/>
  <c r="J106" i="9"/>
  <c r="G106" i="9"/>
  <c r="H106" i="9" s="1"/>
  <c r="F106" i="9"/>
  <c r="J104" i="9"/>
  <c r="H104" i="9"/>
  <c r="F104" i="9"/>
  <c r="J103" i="9"/>
  <c r="H103" i="9"/>
  <c r="F103" i="9"/>
  <c r="J102" i="9"/>
  <c r="H102" i="9"/>
  <c r="F102" i="9"/>
  <c r="J101" i="9"/>
  <c r="H101" i="9"/>
  <c r="F101" i="9"/>
  <c r="J100" i="9"/>
  <c r="H100" i="9"/>
  <c r="F100" i="9"/>
  <c r="J99" i="9"/>
  <c r="H99" i="9"/>
  <c r="F99" i="9"/>
  <c r="J98" i="9"/>
  <c r="H98" i="9"/>
  <c r="F98" i="9"/>
  <c r="J97" i="9"/>
  <c r="H97" i="9"/>
  <c r="F97" i="9"/>
  <c r="J91" i="9"/>
  <c r="H91" i="9"/>
  <c r="F91" i="9"/>
  <c r="J90" i="9"/>
  <c r="H90" i="9"/>
  <c r="F90" i="9"/>
  <c r="J89" i="9"/>
  <c r="H89" i="9"/>
  <c r="F89" i="9"/>
  <c r="J88" i="9"/>
  <c r="H88" i="9"/>
  <c r="F88" i="9"/>
  <c r="J87" i="9"/>
  <c r="H87" i="9"/>
  <c r="F87" i="9"/>
  <c r="J86" i="9"/>
  <c r="H86" i="9"/>
  <c r="F86" i="9"/>
  <c r="J85" i="9"/>
  <c r="H85" i="9"/>
  <c r="F85" i="9"/>
  <c r="J84" i="9"/>
  <c r="H84" i="9"/>
  <c r="F84" i="9"/>
  <c r="I81" i="9"/>
  <c r="J81" i="9" s="1"/>
  <c r="E81" i="9"/>
  <c r="F81" i="9" s="1"/>
  <c r="G80" i="9"/>
  <c r="H80" i="9" s="1"/>
  <c r="J79" i="9"/>
  <c r="H79" i="9"/>
  <c r="F79" i="9"/>
  <c r="J78" i="9"/>
  <c r="H78" i="9"/>
  <c r="F78" i="9"/>
  <c r="J77" i="9"/>
  <c r="H77" i="9"/>
  <c r="F77" i="9"/>
  <c r="J76" i="9"/>
  <c r="H76" i="9"/>
  <c r="F76" i="9"/>
  <c r="J74" i="9"/>
  <c r="H74" i="9"/>
  <c r="F74" i="9"/>
  <c r="F73" i="9"/>
  <c r="J72" i="9"/>
  <c r="I73" i="9" s="1"/>
  <c r="J73" i="9" s="1"/>
  <c r="H72" i="9"/>
  <c r="G73" i="9" s="1"/>
  <c r="H73" i="9" s="1"/>
  <c r="F72" i="9"/>
  <c r="J67" i="9"/>
  <c r="H67" i="9"/>
  <c r="F67" i="9"/>
  <c r="J66" i="9"/>
  <c r="H66" i="9"/>
  <c r="F66" i="9"/>
  <c r="F65" i="9"/>
  <c r="J64" i="9"/>
  <c r="I75" i="9" s="1"/>
  <c r="J75" i="9" s="1"/>
  <c r="H64" i="9"/>
  <c r="G68" i="9" s="1"/>
  <c r="G69" i="9" s="1"/>
  <c r="G70" i="9" s="1"/>
  <c r="G71" i="9" s="1"/>
  <c r="G75" i="9" s="1"/>
  <c r="H75" i="9" s="1"/>
  <c r="F64" i="9"/>
  <c r="E68" i="9" s="1"/>
  <c r="E69" i="9" s="1"/>
  <c r="J62" i="9" s="1"/>
  <c r="H62" i="9" s="1"/>
  <c r="F62" i="9" s="1"/>
  <c r="J61" i="9" s="1"/>
  <c r="H61" i="9" s="1"/>
  <c r="F61" i="9" s="1"/>
  <c r="J60" i="9" s="1"/>
  <c r="H60" i="9" s="1"/>
  <c r="F60" i="9" s="1"/>
  <c r="J59" i="9" s="1"/>
  <c r="H59" i="9" s="1"/>
  <c r="F59" i="9" s="1"/>
  <c r="J58" i="9" s="1"/>
  <c r="H58" i="9" s="1"/>
  <c r="F58" i="9" s="1"/>
  <c r="J57" i="9" s="1"/>
  <c r="H57" i="9" s="1"/>
  <c r="F57" i="9" s="1"/>
  <c r="J56" i="9" s="1"/>
  <c r="K55" i="9" s="1"/>
  <c r="H56" i="9" s="1"/>
  <c r="F56" i="9" s="1"/>
  <c r="L55" i="9" s="1"/>
  <c r="J51" i="9"/>
  <c r="H51" i="9"/>
  <c r="F51" i="9"/>
  <c r="J48" i="9"/>
  <c r="H48" i="9"/>
  <c r="F48" i="9"/>
  <c r="J47" i="9"/>
  <c r="H47" i="9"/>
  <c r="F47" i="9"/>
  <c r="F46" i="9"/>
  <c r="F45" i="9"/>
  <c r="J43" i="9" s="1"/>
  <c r="H43" i="9" s="1"/>
  <c r="F43" i="9" s="1"/>
  <c r="J42" i="9" s="1"/>
  <c r="H42" i="9" s="1"/>
  <c r="F42" i="9" s="1"/>
  <c r="I41" i="9"/>
  <c r="J41" i="9" s="1"/>
  <c r="G41" i="9"/>
  <c r="G54" i="9" s="1"/>
  <c r="H54" i="9" s="1"/>
  <c r="E41" i="9"/>
  <c r="E54" i="9" s="1"/>
  <c r="F54" i="9" s="1"/>
  <c r="J40" i="9" s="1"/>
  <c r="H40" i="9" s="1"/>
  <c r="F40" i="9" s="1"/>
  <c r="J39" i="9" s="1"/>
  <c r="H39" i="9" s="1"/>
  <c r="F39" i="9" s="1"/>
  <c r="J38" i="9" s="1"/>
  <c r="H38" i="9" s="1"/>
  <c r="F38" i="9" s="1"/>
  <c r="J37" i="9" s="1"/>
  <c r="H37" i="9" s="1"/>
  <c r="F37" i="9" s="1"/>
  <c r="J36" i="9" s="1"/>
  <c r="H36" i="9" s="1"/>
  <c r="F36" i="9" s="1"/>
  <c r="I53" i="9" s="1"/>
  <c r="J53" i="9" s="1"/>
  <c r="G53" i="9" s="1"/>
  <c r="H53" i="9" s="1"/>
  <c r="E53" i="9" s="1"/>
  <c r="F53" i="9" s="1"/>
  <c r="J34" i="9" s="1"/>
  <c r="H34" i="9" s="1"/>
  <c r="F34" i="9" s="1"/>
  <c r="J32" i="9"/>
  <c r="H32" i="9"/>
  <c r="F32" i="9"/>
  <c r="J31" i="9"/>
  <c r="H31" i="9"/>
  <c r="F31" i="9"/>
  <c r="J30" i="9"/>
  <c r="H30" i="9"/>
  <c r="F30" i="9"/>
  <c r="J29" i="9"/>
  <c r="H29" i="9"/>
  <c r="F29" i="9"/>
  <c r="J25" i="9"/>
  <c r="I26" i="9" s="1"/>
  <c r="J26" i="9" s="1"/>
  <c r="H25" i="9"/>
  <c r="G26" i="9" s="1"/>
  <c r="H26" i="9" s="1"/>
  <c r="F25" i="9"/>
  <c r="E26" i="9" s="1"/>
  <c r="F26" i="9" s="1"/>
  <c r="J24" i="9"/>
  <c r="I82" i="9" s="1"/>
  <c r="J82" i="9" s="1"/>
  <c r="H24" i="9"/>
  <c r="G81" i="9" s="1"/>
  <c r="F24" i="9"/>
  <c r="J23" i="9"/>
  <c r="I54" i="9" s="1"/>
  <c r="J54" i="9" s="1"/>
  <c r="H23" i="9"/>
  <c r="F23" i="9"/>
  <c r="J22" i="9"/>
  <c r="I80" i="9" s="1"/>
  <c r="H22" i="9"/>
  <c r="F22" i="9"/>
  <c r="E80" i="9" s="1"/>
  <c r="J21" i="9"/>
  <c r="H21" i="9"/>
  <c r="F21" i="9"/>
  <c r="J20" i="9"/>
  <c r="H20" i="9"/>
  <c r="F20" i="9"/>
  <c r="J19" i="9"/>
  <c r="H19" i="9"/>
  <c r="F19" i="9"/>
  <c r="I52" i="9" s="1"/>
  <c r="J52" i="9" s="1"/>
  <c r="G52" i="9" s="1"/>
  <c r="H52" i="9" s="1"/>
  <c r="E52" i="9" s="1"/>
  <c r="F52" i="9" s="1"/>
  <c r="I50" i="9" s="1"/>
  <c r="J50" i="9" s="1"/>
  <c r="G50" i="9" s="1"/>
  <c r="H50" i="9" s="1"/>
  <c r="J13" i="9"/>
  <c r="I28" i="9" s="1"/>
  <c r="J28" i="9" s="1"/>
  <c r="H13" i="9"/>
  <c r="G28" i="9" s="1"/>
  <c r="H28" i="9" s="1"/>
  <c r="F13" i="9"/>
  <c r="E28" i="9" s="1"/>
  <c r="F28" i="9" s="1"/>
  <c r="J12" i="9"/>
  <c r="I27" i="9" s="1"/>
  <c r="J27" i="9" s="1"/>
  <c r="H12" i="9"/>
  <c r="G27" i="9" s="1"/>
  <c r="H27" i="9" s="1"/>
  <c r="F12" i="9"/>
  <c r="E27" i="9" s="1"/>
  <c r="F27" i="9" s="1"/>
  <c r="J11" i="9"/>
  <c r="H11" i="9"/>
  <c r="F11" i="9"/>
  <c r="J10" i="9"/>
  <c r="H10" i="9"/>
  <c r="F10" i="9"/>
  <c r="J9" i="9"/>
  <c r="H9" i="9"/>
  <c r="F9" i="9"/>
  <c r="J8" i="9"/>
  <c r="H8" i="9"/>
  <c r="F8" i="9"/>
  <c r="J7" i="9"/>
  <c r="H7" i="9"/>
  <c r="F7" i="9"/>
  <c r="J6" i="9"/>
  <c r="H6" i="9"/>
  <c r="F6" i="9"/>
  <c r="J5" i="9"/>
  <c r="H5" i="9"/>
  <c r="F5" i="9"/>
  <c r="H2590" i="8"/>
  <c r="H2589" i="8"/>
  <c r="H2583" i="8"/>
  <c r="H2582" i="8"/>
  <c r="G2578" i="8"/>
  <c r="E2578" i="8"/>
  <c r="G2577" i="8"/>
  <c r="E2577" i="8"/>
  <c r="G2576" i="8"/>
  <c r="E2576" i="8"/>
  <c r="G2575" i="8"/>
  <c r="E2575" i="8"/>
  <c r="H2571" i="8"/>
  <c r="H2572" i="8" s="1"/>
  <c r="H2555" i="8"/>
  <c r="H2554" i="8"/>
  <c r="H2548" i="8"/>
  <c r="H2547" i="8"/>
  <c r="G2543" i="8"/>
  <c r="E2543" i="8"/>
  <c r="G2542" i="8"/>
  <c r="E2542" i="8"/>
  <c r="G2541" i="8"/>
  <c r="E2541" i="8"/>
  <c r="G2540" i="8"/>
  <c r="E2540" i="8"/>
  <c r="H2536" i="8"/>
  <c r="H2537" i="8" s="1"/>
  <c r="H2520" i="8"/>
  <c r="H2519" i="8"/>
  <c r="H2513" i="8"/>
  <c r="H2512" i="8"/>
  <c r="G2508" i="8"/>
  <c r="E2508" i="8"/>
  <c r="G2507" i="8"/>
  <c r="E2507" i="8"/>
  <c r="G2506" i="8"/>
  <c r="E2506" i="8"/>
  <c r="G2505" i="8"/>
  <c r="E2505" i="8"/>
  <c r="H2501" i="8"/>
  <c r="H2502" i="8" s="1"/>
  <c r="H2485" i="8"/>
  <c r="H2484" i="8"/>
  <c r="H2478" i="8"/>
  <c r="H2477" i="8"/>
  <c r="G2473" i="8"/>
  <c r="E2473" i="8"/>
  <c r="G2472" i="8"/>
  <c r="E2472" i="8"/>
  <c r="G2471" i="8"/>
  <c r="E2471" i="8"/>
  <c r="G2470" i="8"/>
  <c r="E2470" i="8"/>
  <c r="H2466" i="8"/>
  <c r="H2467" i="8" s="1"/>
  <c r="H2450" i="8"/>
  <c r="H2449" i="8"/>
  <c r="H2443" i="8"/>
  <c r="H2442" i="8"/>
  <c r="G2438" i="8"/>
  <c r="E2438" i="8"/>
  <c r="G2437" i="8"/>
  <c r="E2437" i="8"/>
  <c r="G2436" i="8"/>
  <c r="E2436" i="8"/>
  <c r="G2435" i="8"/>
  <c r="E2435" i="8"/>
  <c r="H2431" i="8"/>
  <c r="H2432" i="8" s="1"/>
  <c r="H2415" i="8"/>
  <c r="H2414" i="8"/>
  <c r="H2408" i="8"/>
  <c r="H2407" i="8"/>
  <c r="G2403" i="8"/>
  <c r="E2403" i="8"/>
  <c r="G2402" i="8"/>
  <c r="E2402" i="8"/>
  <c r="G2401" i="8"/>
  <c r="E2401" i="8"/>
  <c r="G2400" i="8"/>
  <c r="E2400" i="8"/>
  <c r="H2396" i="8"/>
  <c r="H2397" i="8" s="1"/>
  <c r="H2380" i="8"/>
  <c r="H2379" i="8"/>
  <c r="H2373" i="8"/>
  <c r="H2372" i="8"/>
  <c r="G2368" i="8"/>
  <c r="E2368" i="8"/>
  <c r="G2367" i="8"/>
  <c r="E2367" i="8"/>
  <c r="G2366" i="8"/>
  <c r="E2366" i="8"/>
  <c r="G2365" i="8"/>
  <c r="E2365" i="8"/>
  <c r="H2361" i="8"/>
  <c r="H2362" i="8" s="1"/>
  <c r="H2345" i="8"/>
  <c r="H2344" i="8"/>
  <c r="H2338" i="8"/>
  <c r="H2337" i="8"/>
  <c r="G2333" i="8"/>
  <c r="E2333" i="8"/>
  <c r="G2332" i="8"/>
  <c r="E2332" i="8"/>
  <c r="G2331" i="8"/>
  <c r="E2331" i="8"/>
  <c r="G2330" i="8"/>
  <c r="E2330" i="8"/>
  <c r="H2326" i="8"/>
  <c r="H2325" i="8"/>
  <c r="H2324" i="8"/>
  <c r="H2308" i="8"/>
  <c r="H2307" i="8"/>
  <c r="H2301" i="8"/>
  <c r="H2300" i="8"/>
  <c r="G2296" i="8"/>
  <c r="E2296" i="8"/>
  <c r="G2295" i="8"/>
  <c r="E2295" i="8"/>
  <c r="G2294" i="8"/>
  <c r="E2294" i="8"/>
  <c r="G2293" i="8"/>
  <c r="E2293" i="8"/>
  <c r="H2289" i="8"/>
  <c r="H2288" i="8"/>
  <c r="H2287" i="8"/>
  <c r="H2286" i="8"/>
  <c r="H2285" i="8"/>
  <c r="H2269" i="8"/>
  <c r="H2268" i="8"/>
  <c r="H2262" i="8"/>
  <c r="H2261" i="8"/>
  <c r="G2257" i="8"/>
  <c r="E2257" i="8"/>
  <c r="G2256" i="8"/>
  <c r="E2256" i="8"/>
  <c r="G2255" i="8"/>
  <c r="E2255" i="8"/>
  <c r="G2254" i="8"/>
  <c r="E2254" i="8"/>
  <c r="H2250" i="8"/>
  <c r="H2251" i="8" s="1"/>
  <c r="H2234" i="8"/>
  <c r="H2233" i="8"/>
  <c r="H2227" i="8"/>
  <c r="H2226" i="8"/>
  <c r="G2222" i="8"/>
  <c r="E2222" i="8"/>
  <c r="G2221" i="8"/>
  <c r="E2221" i="8"/>
  <c r="G2220" i="8"/>
  <c r="E2220" i="8"/>
  <c r="G2219" i="8"/>
  <c r="E2219" i="8"/>
  <c r="H2215" i="8"/>
  <c r="H2216" i="8" s="1"/>
  <c r="H2199" i="8"/>
  <c r="H2198" i="8"/>
  <c r="H2192" i="8"/>
  <c r="H2191" i="8"/>
  <c r="G2187" i="8"/>
  <c r="E2187" i="8"/>
  <c r="G2186" i="8"/>
  <c r="E2186" i="8"/>
  <c r="G2185" i="8"/>
  <c r="E2185" i="8"/>
  <c r="G2184" i="8"/>
  <c r="E2184" i="8"/>
  <c r="H2180" i="8"/>
  <c r="H2181" i="8" s="1"/>
  <c r="H2164" i="8"/>
  <c r="H2163" i="8"/>
  <c r="H2157" i="8"/>
  <c r="H2156" i="8"/>
  <c r="G2152" i="8"/>
  <c r="E2152" i="8"/>
  <c r="G2151" i="8"/>
  <c r="E2151" i="8"/>
  <c r="G2150" i="8"/>
  <c r="E2150" i="8"/>
  <c r="G2149" i="8"/>
  <c r="E2149" i="8"/>
  <c r="H2145" i="8"/>
  <c r="H2146" i="8" s="1"/>
  <c r="H2129" i="8"/>
  <c r="H2128" i="8"/>
  <c r="H2122" i="8"/>
  <c r="H2121" i="8"/>
  <c r="G2117" i="8"/>
  <c r="E2117" i="8"/>
  <c r="G2116" i="8"/>
  <c r="E2116" i="8"/>
  <c r="G2115" i="8"/>
  <c r="E2115" i="8"/>
  <c r="G2114" i="8"/>
  <c r="E2114" i="8"/>
  <c r="H2110" i="8"/>
  <c r="H2111" i="8" s="1"/>
  <c r="H2094" i="8"/>
  <c r="H2093" i="8"/>
  <c r="H2087" i="8"/>
  <c r="H2086" i="8"/>
  <c r="G2082" i="8"/>
  <c r="E2082" i="8"/>
  <c r="G2081" i="8"/>
  <c r="E2081" i="8"/>
  <c r="G2080" i="8"/>
  <c r="E2080" i="8"/>
  <c r="G2079" i="8"/>
  <c r="E2079" i="8"/>
  <c r="H2075" i="8"/>
  <c r="H2076" i="8" s="1"/>
  <c r="H2059" i="8"/>
  <c r="H2058" i="8"/>
  <c r="H2052" i="8"/>
  <c r="H2051" i="8"/>
  <c r="G2047" i="8"/>
  <c r="E2047" i="8"/>
  <c r="G2046" i="8"/>
  <c r="E2046" i="8"/>
  <c r="G2045" i="8"/>
  <c r="E2045" i="8"/>
  <c r="G2044" i="8"/>
  <c r="E2044" i="8"/>
  <c r="H2040" i="8"/>
  <c r="H2041" i="8" s="1"/>
  <c r="H2024" i="8"/>
  <c r="H2023" i="8"/>
  <c r="H2017" i="8"/>
  <c r="H2016" i="8"/>
  <c r="G2012" i="8"/>
  <c r="E2012" i="8"/>
  <c r="G2011" i="8"/>
  <c r="E2011" i="8"/>
  <c r="G2010" i="8"/>
  <c r="E2010" i="8"/>
  <c r="G2009" i="8"/>
  <c r="E2009" i="8"/>
  <c r="H2005" i="8"/>
  <c r="H2006" i="8" s="1"/>
  <c r="H1989" i="8"/>
  <c r="H1988" i="8"/>
  <c r="H1982" i="8"/>
  <c r="H1981" i="8"/>
  <c r="G1977" i="8"/>
  <c r="E1977" i="8"/>
  <c r="G1976" i="8"/>
  <c r="E1976" i="8"/>
  <c r="G1975" i="8"/>
  <c r="E1975" i="8"/>
  <c r="G1974" i="8"/>
  <c r="E1974" i="8"/>
  <c r="H1970" i="8"/>
  <c r="H1971" i="8" s="1"/>
  <c r="H1954" i="8"/>
  <c r="H1953" i="8"/>
  <c r="H1947" i="8"/>
  <c r="H1946" i="8"/>
  <c r="G1942" i="8"/>
  <c r="E1942" i="8"/>
  <c r="G1941" i="8"/>
  <c r="E1941" i="8"/>
  <c r="G1940" i="8"/>
  <c r="E1940" i="8"/>
  <c r="G1939" i="8"/>
  <c r="E1939" i="8"/>
  <c r="H1935" i="8"/>
  <c r="H1934" i="8"/>
  <c r="H1933" i="8"/>
  <c r="H1932" i="8"/>
  <c r="H1931" i="8"/>
  <c r="H1930" i="8"/>
  <c r="H1929" i="8"/>
  <c r="H1928" i="8"/>
  <c r="H1927" i="8"/>
  <c r="H1926" i="8"/>
  <c r="H1910" i="8"/>
  <c r="H1909" i="8"/>
  <c r="H1903" i="8"/>
  <c r="H1902" i="8"/>
  <c r="G1898" i="8"/>
  <c r="E1898" i="8"/>
  <c r="G1897" i="8"/>
  <c r="E1897" i="8"/>
  <c r="G1896" i="8"/>
  <c r="E1896" i="8"/>
  <c r="G1895" i="8"/>
  <c r="E1895" i="8"/>
  <c r="H1891" i="8"/>
  <c r="H1890" i="8"/>
  <c r="H1889" i="8"/>
  <c r="H1888" i="8"/>
  <c r="H1887" i="8"/>
  <c r="H1886" i="8"/>
  <c r="H1885" i="8"/>
  <c r="H1884" i="8"/>
  <c r="H1883" i="8"/>
  <c r="H1882" i="8"/>
  <c r="H1866" i="8"/>
  <c r="H1865" i="8"/>
  <c r="H1859" i="8"/>
  <c r="H1858" i="8"/>
  <c r="G1854" i="8"/>
  <c r="E1854" i="8"/>
  <c r="G1853" i="8"/>
  <c r="E1853" i="8"/>
  <c r="G1852" i="8"/>
  <c r="E1852" i="8"/>
  <c r="G1851" i="8"/>
  <c r="E1851" i="8"/>
  <c r="H1847" i="8"/>
  <c r="H1846" i="8"/>
  <c r="H1845" i="8"/>
  <c r="H1844" i="8"/>
  <c r="H1843" i="8"/>
  <c r="H1842" i="8"/>
  <c r="H1841" i="8"/>
  <c r="H1840" i="8"/>
  <c r="H1839" i="8"/>
  <c r="H1838" i="8"/>
  <c r="H1822" i="8"/>
  <c r="H1821" i="8"/>
  <c r="H1815" i="8"/>
  <c r="H1814" i="8"/>
  <c r="G1810" i="8"/>
  <c r="E1810" i="8"/>
  <c r="G1809" i="8"/>
  <c r="E1809" i="8"/>
  <c r="G1808" i="8"/>
  <c r="E1808" i="8"/>
  <c r="G1807" i="8"/>
  <c r="E1807" i="8"/>
  <c r="H1803" i="8"/>
  <c r="H1802" i="8"/>
  <c r="H1801" i="8"/>
  <c r="H1800" i="8"/>
  <c r="H1799" i="8"/>
  <c r="H1798" i="8"/>
  <c r="H1797" i="8"/>
  <c r="H1796" i="8"/>
  <c r="H1795" i="8"/>
  <c r="H1794" i="8"/>
  <c r="H1778" i="8"/>
  <c r="H1777" i="8"/>
  <c r="H1771" i="8"/>
  <c r="H1770" i="8"/>
  <c r="G1766" i="8"/>
  <c r="E1766" i="8"/>
  <c r="G1765" i="8"/>
  <c r="E1765" i="8"/>
  <c r="G1764" i="8"/>
  <c r="E1764" i="8"/>
  <c r="G1763" i="8"/>
  <c r="E1763" i="8"/>
  <c r="H1759" i="8"/>
  <c r="H1758" i="8"/>
  <c r="H1757" i="8"/>
  <c r="H1756" i="8"/>
  <c r="H1755" i="8"/>
  <c r="H1754" i="8"/>
  <c r="H1753" i="8"/>
  <c r="H1752" i="8"/>
  <c r="H1751" i="8"/>
  <c r="H1750" i="8"/>
  <c r="H1734" i="8"/>
  <c r="H1733" i="8"/>
  <c r="H1727" i="8"/>
  <c r="H1726" i="8"/>
  <c r="G1722" i="8"/>
  <c r="E1722" i="8"/>
  <c r="G1721" i="8"/>
  <c r="E1721" i="8"/>
  <c r="G1720" i="8"/>
  <c r="E1720" i="8"/>
  <c r="G1719" i="8"/>
  <c r="E1719" i="8"/>
  <c r="H1715" i="8"/>
  <c r="H1714" i="8"/>
  <c r="H1713" i="8"/>
  <c r="H1712" i="8"/>
  <c r="H1711" i="8"/>
  <c r="H1710" i="8"/>
  <c r="H1709" i="8"/>
  <c r="H1708" i="8"/>
  <c r="H1707" i="8"/>
  <c r="H1706" i="8"/>
  <c r="H1690" i="8"/>
  <c r="H1689" i="8"/>
  <c r="H1683" i="8"/>
  <c r="H1682" i="8"/>
  <c r="G1678" i="8"/>
  <c r="E1678" i="8"/>
  <c r="G1677" i="8"/>
  <c r="E1677" i="8"/>
  <c r="G1676" i="8"/>
  <c r="E1676" i="8"/>
  <c r="G1675" i="8"/>
  <c r="E1675" i="8"/>
  <c r="H1671" i="8"/>
  <c r="H1670" i="8"/>
  <c r="H1669" i="8"/>
  <c r="H1668" i="8"/>
  <c r="H1667" i="8"/>
  <c r="H1666" i="8"/>
  <c r="H1665" i="8"/>
  <c r="H1664" i="8"/>
  <c r="H1663" i="8"/>
  <c r="H1662" i="8"/>
  <c r="H1661" i="8"/>
  <c r="H1660" i="8"/>
  <c r="H1644" i="8"/>
  <c r="H1643" i="8"/>
  <c r="H1637" i="8"/>
  <c r="H1636" i="8"/>
  <c r="G1632" i="8"/>
  <c r="E1632" i="8"/>
  <c r="G1631" i="8"/>
  <c r="E1631" i="8"/>
  <c r="G1630" i="8"/>
  <c r="E1630" i="8"/>
  <c r="G1629" i="8"/>
  <c r="E1629" i="8"/>
  <c r="H1625" i="8"/>
  <c r="H1624" i="8"/>
  <c r="H1623" i="8"/>
  <c r="H1607" i="8"/>
  <c r="H1606" i="8"/>
  <c r="H1600" i="8"/>
  <c r="H1599" i="8"/>
  <c r="G1595" i="8"/>
  <c r="E1595" i="8"/>
  <c r="G1594" i="8"/>
  <c r="E1594" i="8"/>
  <c r="G1593" i="8"/>
  <c r="E1593" i="8"/>
  <c r="G1592" i="8"/>
  <c r="E1592" i="8"/>
  <c r="H1588" i="8"/>
  <c r="H1587" i="8"/>
  <c r="H1571" i="8"/>
  <c r="H1570" i="8"/>
  <c r="H1564" i="8"/>
  <c r="H1563" i="8"/>
  <c r="G1559" i="8"/>
  <c r="E1559" i="8"/>
  <c r="G1558" i="8"/>
  <c r="E1558" i="8"/>
  <c r="G1557" i="8"/>
  <c r="E1557" i="8"/>
  <c r="G1556" i="8"/>
  <c r="E1556" i="8"/>
  <c r="H1552" i="8"/>
  <c r="H1551" i="8"/>
  <c r="H1535" i="8"/>
  <c r="H1534" i="8"/>
  <c r="H1528" i="8"/>
  <c r="H1527" i="8"/>
  <c r="G1523" i="8"/>
  <c r="E1523" i="8"/>
  <c r="G1522" i="8"/>
  <c r="E1522" i="8"/>
  <c r="G1521" i="8"/>
  <c r="E1521" i="8"/>
  <c r="G1520" i="8"/>
  <c r="E1520" i="8"/>
  <c r="H1516" i="8"/>
  <c r="H1515" i="8"/>
  <c r="H1499" i="8"/>
  <c r="H1498" i="8"/>
  <c r="H1492" i="8"/>
  <c r="H1491" i="8"/>
  <c r="G1487" i="8"/>
  <c r="E1487" i="8"/>
  <c r="G1486" i="8"/>
  <c r="E1486" i="8"/>
  <c r="G1485" i="8"/>
  <c r="E1485" i="8"/>
  <c r="G1484" i="8"/>
  <c r="E1484" i="8"/>
  <c r="H1480" i="8"/>
  <c r="H1481" i="8" s="1"/>
  <c r="H1464" i="8"/>
  <c r="H1463" i="8"/>
  <c r="H1457" i="8"/>
  <c r="H1456" i="8"/>
  <c r="G1452" i="8"/>
  <c r="E1452" i="8"/>
  <c r="G1451" i="8"/>
  <c r="E1451" i="8"/>
  <c r="G1450" i="8"/>
  <c r="E1450" i="8"/>
  <c r="G1449" i="8"/>
  <c r="E1449" i="8"/>
  <c r="H1445" i="8"/>
  <c r="H1446" i="8" s="1"/>
  <c r="H1429" i="8"/>
  <c r="H1428" i="8"/>
  <c r="H1422" i="8"/>
  <c r="H1421" i="8"/>
  <c r="G1417" i="8"/>
  <c r="E1417" i="8"/>
  <c r="G1416" i="8"/>
  <c r="E1416" i="8"/>
  <c r="G1415" i="8"/>
  <c r="E1415" i="8"/>
  <c r="G1414" i="8"/>
  <c r="E1414" i="8"/>
  <c r="H1410" i="8"/>
  <c r="H1409" i="8"/>
  <c r="H1408" i="8"/>
  <c r="H1407" i="8"/>
  <c r="H1391" i="8"/>
  <c r="H1390" i="8"/>
  <c r="H1384" i="8"/>
  <c r="H1383" i="8"/>
  <c r="G1379" i="8"/>
  <c r="E1379" i="8"/>
  <c r="G1378" i="8"/>
  <c r="E1378" i="8"/>
  <c r="G1377" i="8"/>
  <c r="E1377" i="8"/>
  <c r="G1376" i="8"/>
  <c r="E1376" i="8"/>
  <c r="H1372" i="8"/>
  <c r="H1371" i="8"/>
  <c r="H1370" i="8"/>
  <c r="H1369" i="8"/>
  <c r="H1368" i="8"/>
  <c r="H1367" i="8"/>
  <c r="H1366" i="8"/>
  <c r="H1365" i="8"/>
  <c r="H1349" i="8"/>
  <c r="H1348" i="8"/>
  <c r="H1342" i="8"/>
  <c r="H1341" i="8"/>
  <c r="G1337" i="8"/>
  <c r="E1337" i="8"/>
  <c r="G1336" i="8"/>
  <c r="E1336" i="8"/>
  <c r="G1335" i="8"/>
  <c r="E1335" i="8"/>
  <c r="G1334" i="8"/>
  <c r="E1334" i="8"/>
  <c r="H1330" i="8"/>
  <c r="H1329" i="8"/>
  <c r="H1328" i="8"/>
  <c r="H1327" i="8"/>
  <c r="H1311" i="8"/>
  <c r="H1310" i="8"/>
  <c r="H1304" i="8"/>
  <c r="H1303" i="8"/>
  <c r="G1299" i="8"/>
  <c r="E1299" i="8"/>
  <c r="G1298" i="8"/>
  <c r="E1298" i="8"/>
  <c r="G1297" i="8"/>
  <c r="E1297" i="8"/>
  <c r="G1296" i="8"/>
  <c r="E1296" i="8"/>
  <c r="H1292" i="8"/>
  <c r="H1291" i="8"/>
  <c r="H1290" i="8"/>
  <c r="H1289" i="8"/>
  <c r="H1274" i="8"/>
  <c r="H1273" i="8"/>
  <c r="H1267" i="8"/>
  <c r="H1266" i="8"/>
  <c r="G1262" i="8"/>
  <c r="E1262" i="8"/>
  <c r="G1261" i="8"/>
  <c r="E1261" i="8"/>
  <c r="G1260" i="8"/>
  <c r="E1260" i="8"/>
  <c r="G1259" i="8"/>
  <c r="E1259" i="8"/>
  <c r="H1240" i="8"/>
  <c r="H1239" i="8"/>
  <c r="H1233" i="8"/>
  <c r="H1232" i="8"/>
  <c r="G1228" i="8"/>
  <c r="E1228" i="8"/>
  <c r="G1227" i="8"/>
  <c r="E1227" i="8"/>
  <c r="G1226" i="8"/>
  <c r="E1226" i="8"/>
  <c r="G1225" i="8"/>
  <c r="E1225" i="8"/>
  <c r="H1221" i="8"/>
  <c r="H1220" i="8"/>
  <c r="H1219" i="8"/>
  <c r="H1218" i="8"/>
  <c r="H1217" i="8"/>
  <c r="H1216" i="8"/>
  <c r="H1200" i="8"/>
  <c r="H1199" i="8"/>
  <c r="H1193" i="8"/>
  <c r="H1192" i="8"/>
  <c r="G1188" i="8"/>
  <c r="E1188" i="8"/>
  <c r="G1187" i="8"/>
  <c r="E1187" i="8"/>
  <c r="G1186" i="8"/>
  <c r="E1186" i="8"/>
  <c r="G1185" i="8"/>
  <c r="E1185" i="8"/>
  <c r="H1181" i="8"/>
  <c r="H1180" i="8"/>
  <c r="H1179" i="8"/>
  <c r="H1163" i="8"/>
  <c r="H1162" i="8"/>
  <c r="H1156" i="8"/>
  <c r="H1155" i="8"/>
  <c r="G1151" i="8"/>
  <c r="E1151" i="8"/>
  <c r="G1150" i="8"/>
  <c r="E1150" i="8"/>
  <c r="G1149" i="8"/>
  <c r="E1149" i="8"/>
  <c r="G1148" i="8"/>
  <c r="E1148" i="8"/>
  <c r="H1144" i="8"/>
  <c r="H1143" i="8"/>
  <c r="H1127" i="8"/>
  <c r="H1126" i="8"/>
  <c r="H1120" i="8"/>
  <c r="H1119" i="8"/>
  <c r="G1115" i="8"/>
  <c r="E1115" i="8"/>
  <c r="G1114" i="8"/>
  <c r="E1114" i="8"/>
  <c r="G1113" i="8"/>
  <c r="E1113" i="8"/>
  <c r="G1112" i="8"/>
  <c r="E1112" i="8"/>
  <c r="H1108" i="8"/>
  <c r="H1107" i="8"/>
  <c r="H1106" i="8"/>
  <c r="H1105" i="8"/>
  <c r="H1104" i="8"/>
  <c r="H1103" i="8"/>
  <c r="H1087" i="8"/>
  <c r="H1086" i="8"/>
  <c r="H1080" i="8"/>
  <c r="H1079" i="8"/>
  <c r="G1075" i="8"/>
  <c r="E1075" i="8"/>
  <c r="G1074" i="8"/>
  <c r="E1074" i="8"/>
  <c r="G1073" i="8"/>
  <c r="E1073" i="8"/>
  <c r="G1072" i="8"/>
  <c r="E1072" i="8"/>
  <c r="H1068" i="8"/>
  <c r="H1067" i="8"/>
  <c r="H1066" i="8"/>
  <c r="H1065" i="8"/>
  <c r="H1064" i="8"/>
  <c r="H1048" i="8"/>
  <c r="H1047" i="8"/>
  <c r="H1041" i="8"/>
  <c r="H1040" i="8"/>
  <c r="G1036" i="8"/>
  <c r="E1036" i="8"/>
  <c r="G1035" i="8"/>
  <c r="E1035" i="8"/>
  <c r="G1034" i="8"/>
  <c r="E1034" i="8"/>
  <c r="G1033" i="8"/>
  <c r="E1033" i="8"/>
  <c r="H1029" i="8"/>
  <c r="H1028" i="8"/>
  <c r="H1027" i="8"/>
  <c r="H1011" i="8"/>
  <c r="H1010" i="8"/>
  <c r="H1004" i="8"/>
  <c r="H1003" i="8"/>
  <c r="G999" i="8"/>
  <c r="E999" i="8"/>
  <c r="G998" i="8"/>
  <c r="E998" i="8"/>
  <c r="G997" i="8"/>
  <c r="E997" i="8"/>
  <c r="G996" i="8"/>
  <c r="E996" i="8"/>
  <c r="H992" i="8"/>
  <c r="H991" i="8"/>
  <c r="H990" i="8"/>
  <c r="H975" i="8"/>
  <c r="H974" i="8"/>
  <c r="H968" i="8"/>
  <c r="H967" i="8"/>
  <c r="G963" i="8"/>
  <c r="E963" i="8"/>
  <c r="G962" i="8"/>
  <c r="E962" i="8"/>
  <c r="G961" i="8"/>
  <c r="E961" i="8"/>
  <c r="G960" i="8"/>
  <c r="E960" i="8"/>
  <c r="H956" i="8"/>
  <c r="H955" i="8"/>
  <c r="H954" i="8"/>
  <c r="H938" i="8"/>
  <c r="H937" i="8"/>
  <c r="H931" i="8"/>
  <c r="H930" i="8"/>
  <c r="G926" i="8"/>
  <c r="E926" i="8"/>
  <c r="G925" i="8"/>
  <c r="E925" i="8"/>
  <c r="G924" i="8"/>
  <c r="E924" i="8"/>
  <c r="G923" i="8"/>
  <c r="E923" i="8"/>
  <c r="H919" i="8"/>
  <c r="H920" i="8" s="1"/>
  <c r="H903" i="8"/>
  <c r="H902" i="8"/>
  <c r="H896" i="8"/>
  <c r="H895" i="8"/>
  <c r="G891" i="8"/>
  <c r="E891" i="8"/>
  <c r="G890" i="8"/>
  <c r="E890" i="8"/>
  <c r="G889" i="8"/>
  <c r="E889" i="8"/>
  <c r="G888" i="8"/>
  <c r="E888" i="8"/>
  <c r="H884" i="8"/>
  <c r="H885" i="8" s="1"/>
  <c r="H868" i="8"/>
  <c r="H867" i="8"/>
  <c r="H861" i="8"/>
  <c r="H860" i="8"/>
  <c r="G856" i="8"/>
  <c r="E856" i="8"/>
  <c r="G855" i="8"/>
  <c r="E855" i="8"/>
  <c r="G854" i="8"/>
  <c r="E854" i="8"/>
  <c r="G853" i="8"/>
  <c r="E853" i="8"/>
  <c r="H849" i="8"/>
  <c r="H850" i="8" s="1"/>
  <c r="H833" i="8"/>
  <c r="H832" i="8"/>
  <c r="H826" i="8"/>
  <c r="H825" i="8"/>
  <c r="G821" i="8"/>
  <c r="E821" i="8"/>
  <c r="G820" i="8"/>
  <c r="E820" i="8"/>
  <c r="G819" i="8"/>
  <c r="E819" i="8"/>
  <c r="G818" i="8"/>
  <c r="E818" i="8"/>
  <c r="H814" i="8"/>
  <c r="H815" i="8" s="1"/>
  <c r="H798" i="8"/>
  <c r="H797" i="8"/>
  <c r="H791" i="8"/>
  <c r="H790" i="8"/>
  <c r="G786" i="8"/>
  <c r="E786" i="8"/>
  <c r="G785" i="8"/>
  <c r="E785" i="8"/>
  <c r="G784" i="8"/>
  <c r="E784" i="8"/>
  <c r="G783" i="8"/>
  <c r="E783" i="8"/>
  <c r="H779" i="8"/>
  <c r="H780" i="8" s="1"/>
  <c r="H763" i="8"/>
  <c r="H762" i="8"/>
  <c r="H756" i="8"/>
  <c r="H755" i="8"/>
  <c r="G751" i="8"/>
  <c r="E751" i="8"/>
  <c r="G750" i="8"/>
  <c r="E750" i="8"/>
  <c r="G749" i="8"/>
  <c r="E749" i="8"/>
  <c r="G748" i="8"/>
  <c r="E748" i="8"/>
  <c r="H744" i="8"/>
  <c r="H743" i="8"/>
  <c r="H742" i="8"/>
  <c r="H741" i="8"/>
  <c r="H740" i="8"/>
  <c r="H739" i="8"/>
  <c r="H738" i="8"/>
  <c r="H737" i="8"/>
  <c r="H736" i="8"/>
  <c r="H735" i="8"/>
  <c r="H719" i="8"/>
  <c r="H718" i="8"/>
  <c r="H712" i="8"/>
  <c r="H711" i="8"/>
  <c r="G707" i="8"/>
  <c r="E707" i="8"/>
  <c r="G706" i="8"/>
  <c r="E706" i="8"/>
  <c r="G705" i="8"/>
  <c r="E705" i="8"/>
  <c r="G704" i="8"/>
  <c r="E704" i="8"/>
  <c r="H700" i="8"/>
  <c r="H699" i="8"/>
  <c r="H698" i="8"/>
  <c r="H697" i="8"/>
  <c r="H696" i="8"/>
  <c r="H695" i="8"/>
  <c r="H694" i="8"/>
  <c r="H693" i="8"/>
  <c r="H692" i="8"/>
  <c r="H691" i="8"/>
  <c r="H675" i="8"/>
  <c r="H674" i="8"/>
  <c r="H668" i="8"/>
  <c r="H667" i="8"/>
  <c r="G663" i="8"/>
  <c r="E663" i="8"/>
  <c r="G662" i="8"/>
  <c r="E662" i="8"/>
  <c r="G661" i="8"/>
  <c r="E661" i="8"/>
  <c r="G660" i="8"/>
  <c r="E660" i="8"/>
  <c r="H656" i="8"/>
  <c r="H655" i="8"/>
  <c r="H639" i="8"/>
  <c r="H638" i="8"/>
  <c r="H632" i="8"/>
  <c r="H631" i="8"/>
  <c r="G627" i="8"/>
  <c r="E627" i="8"/>
  <c r="G626" i="8"/>
  <c r="E626" i="8"/>
  <c r="G625" i="8"/>
  <c r="E625" i="8"/>
  <c r="G624" i="8"/>
  <c r="E624" i="8"/>
  <c r="H620" i="8"/>
  <c r="H619" i="8"/>
  <c r="H603" i="8"/>
  <c r="H602" i="8"/>
  <c r="H596" i="8"/>
  <c r="H595" i="8"/>
  <c r="G591" i="8"/>
  <c r="E591" i="8"/>
  <c r="G590" i="8"/>
  <c r="E590" i="8"/>
  <c r="G589" i="8"/>
  <c r="E589" i="8"/>
  <c r="G588" i="8"/>
  <c r="E588" i="8"/>
  <c r="H584" i="8"/>
  <c r="H583" i="8"/>
  <c r="H567" i="8"/>
  <c r="H566" i="8"/>
  <c r="H560" i="8"/>
  <c r="H559" i="8"/>
  <c r="G555" i="8"/>
  <c r="E555" i="8"/>
  <c r="G554" i="8"/>
  <c r="E554" i="8"/>
  <c r="G553" i="8"/>
  <c r="E553" i="8"/>
  <c r="G552" i="8"/>
  <c r="E552" i="8"/>
  <c r="H548" i="8"/>
  <c r="H547" i="8"/>
  <c r="H531" i="8"/>
  <c r="H530" i="8"/>
  <c r="H524" i="8"/>
  <c r="H523" i="8"/>
  <c r="G519" i="8"/>
  <c r="E519" i="8"/>
  <c r="G518" i="8"/>
  <c r="E518" i="8"/>
  <c r="G517" i="8"/>
  <c r="E517" i="8"/>
  <c r="G516" i="8"/>
  <c r="E516" i="8"/>
  <c r="H512" i="8"/>
  <c r="H511" i="8"/>
  <c r="H510" i="8"/>
  <c r="H509" i="8"/>
  <c r="H508" i="8"/>
  <c r="H507" i="8"/>
  <c r="H506" i="8"/>
  <c r="H505" i="8"/>
  <c r="H504" i="8"/>
  <c r="H503" i="8"/>
  <c r="H487" i="8"/>
  <c r="H486" i="8"/>
  <c r="H480" i="8"/>
  <c r="H479" i="8"/>
  <c r="G475" i="8"/>
  <c r="E475" i="8"/>
  <c r="G474" i="8"/>
  <c r="E474" i="8"/>
  <c r="G473" i="8"/>
  <c r="E473" i="8"/>
  <c r="G472" i="8"/>
  <c r="E472" i="8"/>
  <c r="H468" i="8"/>
  <c r="H469" i="8" s="1"/>
  <c r="H452" i="8"/>
  <c r="H451" i="8"/>
  <c r="H445" i="8"/>
  <c r="H444" i="8"/>
  <c r="G440" i="8"/>
  <c r="E440" i="8"/>
  <c r="G439" i="8"/>
  <c r="E439" i="8"/>
  <c r="G438" i="8"/>
  <c r="E438" i="8"/>
  <c r="G437" i="8"/>
  <c r="E437" i="8"/>
  <c r="H433" i="8"/>
  <c r="H432" i="8"/>
  <c r="H431" i="8"/>
  <c r="H430" i="8"/>
  <c r="H429" i="8"/>
  <c r="H428" i="8"/>
  <c r="H412" i="8"/>
  <c r="H411" i="8"/>
  <c r="H405" i="8"/>
  <c r="H404" i="8"/>
  <c r="G400" i="8"/>
  <c r="E400" i="8"/>
  <c r="G399" i="8"/>
  <c r="E399" i="8"/>
  <c r="G398" i="8"/>
  <c r="E398" i="8"/>
  <c r="G397" i="8"/>
  <c r="E397" i="8"/>
  <c r="H393" i="8"/>
  <c r="H392" i="8"/>
  <c r="H391" i="8"/>
  <c r="H390" i="8"/>
  <c r="H389" i="8"/>
  <c r="H388" i="8"/>
  <c r="H372" i="8"/>
  <c r="H371" i="8"/>
  <c r="H365" i="8"/>
  <c r="H364" i="8"/>
  <c r="G360" i="8"/>
  <c r="E360" i="8"/>
  <c r="G359" i="8"/>
  <c r="E359" i="8"/>
  <c r="G358" i="8"/>
  <c r="E358" i="8"/>
  <c r="G357" i="8"/>
  <c r="E357" i="8"/>
  <c r="H353" i="8"/>
  <c r="H354" i="8" s="1"/>
  <c r="H337" i="8"/>
  <c r="H336" i="8"/>
  <c r="H330" i="8"/>
  <c r="H329" i="8"/>
  <c r="G325" i="8"/>
  <c r="E325" i="8"/>
  <c r="G324" i="8"/>
  <c r="E324" i="8"/>
  <c r="G323" i="8"/>
  <c r="E323" i="8"/>
  <c r="G322" i="8"/>
  <c r="E322" i="8"/>
  <c r="H318" i="8"/>
  <c r="H319" i="8" s="1"/>
  <c r="H302" i="8"/>
  <c r="H301" i="8"/>
  <c r="H295" i="8"/>
  <c r="H294" i="8"/>
  <c r="G290" i="8"/>
  <c r="E290" i="8"/>
  <c r="G289" i="8"/>
  <c r="E289" i="8"/>
  <c r="G288" i="8"/>
  <c r="E288" i="8"/>
  <c r="G287" i="8"/>
  <c r="E287" i="8"/>
  <c r="H283" i="8"/>
  <c r="H282" i="8"/>
  <c r="H281" i="8"/>
  <c r="H280" i="8"/>
  <c r="H279" i="8"/>
  <c r="H278" i="8"/>
  <c r="H277" i="8"/>
  <c r="H276" i="8"/>
  <c r="H275" i="8"/>
  <c r="H274" i="8"/>
  <c r="H258" i="8"/>
  <c r="H257" i="8"/>
  <c r="H251" i="8"/>
  <c r="H250" i="8"/>
  <c r="G246" i="8"/>
  <c r="E246" i="8"/>
  <c r="G245" i="8"/>
  <c r="E245" i="8"/>
  <c r="G244" i="8"/>
  <c r="E244" i="8"/>
  <c r="G243" i="8"/>
  <c r="E243" i="8"/>
  <c r="H239" i="8"/>
  <c r="H238" i="8"/>
  <c r="H237" i="8"/>
  <c r="H236" i="8"/>
  <c r="H235" i="8"/>
  <c r="H234" i="8"/>
  <c r="H233" i="8"/>
  <c r="H232" i="8"/>
  <c r="H231" i="8"/>
  <c r="H230" i="8"/>
  <c r="H214" i="8"/>
  <c r="H213" i="8"/>
  <c r="H207" i="8"/>
  <c r="H206" i="8"/>
  <c r="G202" i="8"/>
  <c r="E202" i="8"/>
  <c r="G201" i="8"/>
  <c r="E201" i="8"/>
  <c r="G200" i="8"/>
  <c r="E200" i="8"/>
  <c r="G199" i="8"/>
  <c r="E199" i="8"/>
  <c r="H195" i="8"/>
  <c r="H194" i="8"/>
  <c r="H193" i="8"/>
  <c r="H192" i="8"/>
  <c r="H191" i="8"/>
  <c r="H190" i="8"/>
  <c r="H189" i="8"/>
  <c r="H188" i="8"/>
  <c r="H187" i="8"/>
  <c r="H186" i="8"/>
  <c r="H170" i="8"/>
  <c r="H169" i="8"/>
  <c r="H163" i="8"/>
  <c r="H162" i="8"/>
  <c r="G158" i="8"/>
  <c r="E158" i="8"/>
  <c r="G157" i="8"/>
  <c r="E157" i="8"/>
  <c r="G156" i="8"/>
  <c r="E156" i="8"/>
  <c r="G155" i="8"/>
  <c r="E155" i="8"/>
  <c r="H151" i="8"/>
  <c r="H150" i="8"/>
  <c r="H149" i="8"/>
  <c r="H148" i="8"/>
  <c r="H147" i="8"/>
  <c r="H146" i="8"/>
  <c r="H145" i="8"/>
  <c r="H144" i="8"/>
  <c r="H143" i="8"/>
  <c r="H142" i="8"/>
  <c r="H126" i="8"/>
  <c r="H125" i="8"/>
  <c r="H119" i="8"/>
  <c r="H118" i="8"/>
  <c r="G114" i="8"/>
  <c r="E114" i="8"/>
  <c r="G113" i="8"/>
  <c r="E113" i="8"/>
  <c r="G112" i="8"/>
  <c r="E112" i="8"/>
  <c r="G111" i="8"/>
  <c r="E111" i="8"/>
  <c r="H107" i="8"/>
  <c r="H106" i="8"/>
  <c r="H105" i="8"/>
  <c r="H104" i="8"/>
  <c r="H103" i="8"/>
  <c r="H102" i="8"/>
  <c r="H101" i="8"/>
  <c r="H100" i="8"/>
  <c r="H99" i="8"/>
  <c r="H98" i="8"/>
  <c r="H82" i="8"/>
  <c r="H81" i="8"/>
  <c r="H75" i="8"/>
  <c r="H74" i="8"/>
  <c r="G70" i="8"/>
  <c r="E70" i="8"/>
  <c r="G69" i="8"/>
  <c r="E69" i="8"/>
  <c r="G68" i="8"/>
  <c r="E68" i="8"/>
  <c r="G67" i="8"/>
  <c r="E67" i="8"/>
  <c r="H63" i="8"/>
  <c r="H62" i="8"/>
  <c r="H61" i="8"/>
  <c r="H60" i="8"/>
  <c r="H59" i="8"/>
  <c r="H58" i="8"/>
  <c r="H57" i="8"/>
  <c r="H56" i="8"/>
  <c r="H55" i="8"/>
  <c r="H54" i="8"/>
  <c r="H38" i="8"/>
  <c r="H37" i="8"/>
  <c r="H31" i="8"/>
  <c r="H30" i="8"/>
  <c r="G26" i="8"/>
  <c r="E26" i="8"/>
  <c r="G25" i="8"/>
  <c r="E25" i="8"/>
  <c r="G24" i="8"/>
  <c r="E24" i="8"/>
  <c r="G23" i="8"/>
  <c r="E23" i="8"/>
  <c r="H19" i="8"/>
  <c r="H18" i="8"/>
  <c r="H17" i="8"/>
  <c r="H16" i="8"/>
  <c r="H15" i="8"/>
  <c r="H14" i="8"/>
  <c r="H13" i="8"/>
  <c r="H12" i="8"/>
  <c r="H11" i="8"/>
  <c r="H10" i="8"/>
  <c r="H9" i="8"/>
  <c r="H8" i="8"/>
  <c r="H960" i="8" l="1"/>
  <c r="H971" i="8"/>
  <c r="H1051" i="8"/>
  <c r="H1203" i="8"/>
  <c r="H1225" i="8"/>
  <c r="H1387" i="8"/>
  <c r="H2115" i="8"/>
  <c r="H2184" i="8"/>
  <c r="H2195" i="8"/>
  <c r="H2402" i="8"/>
  <c r="H368" i="8"/>
  <c r="H400" i="8"/>
  <c r="H856" i="8"/>
  <c r="H2222" i="8"/>
  <c r="H2304" i="8"/>
  <c r="H2436" i="8"/>
  <c r="H2516" i="8"/>
  <c r="H2578" i="8"/>
  <c r="H1631" i="8"/>
  <c r="H1677" i="8"/>
  <c r="H1763" i="8"/>
  <c r="H1774" i="8"/>
  <c r="H1825" i="8"/>
  <c r="H1853" i="8"/>
  <c r="H1939" i="8"/>
  <c r="H1950" i="8"/>
  <c r="H2081" i="8"/>
  <c r="H2230" i="8"/>
  <c r="H2294" i="8"/>
  <c r="H2368" i="8"/>
  <c r="H1629" i="8"/>
  <c r="H1675" i="8"/>
  <c r="H1686" i="8"/>
  <c r="H1737" i="8"/>
  <c r="H1765" i="8"/>
  <c r="H1851" i="8"/>
  <c r="H1862" i="8"/>
  <c r="H1913" i="8"/>
  <c r="H1941" i="8"/>
  <c r="H2027" i="8"/>
  <c r="H2079" i="8"/>
  <c r="H2090" i="8"/>
  <c r="H2296" i="8"/>
  <c r="H836" i="8"/>
  <c r="H962" i="8"/>
  <c r="H1227" i="8"/>
  <c r="H1270" i="8"/>
  <c r="H1307" i="8"/>
  <c r="H1345" i="8"/>
  <c r="H1425" i="8"/>
  <c r="H1985" i="8"/>
  <c r="H2558" i="8"/>
  <c r="H23" i="8"/>
  <c r="H24" i="8"/>
  <c r="H41" i="8"/>
  <c r="H114" i="8"/>
  <c r="H166" i="8"/>
  <c r="H200" i="8"/>
  <c r="H217" i="8"/>
  <c r="H290" i="8"/>
  <c r="H398" i="8"/>
  <c r="H448" i="8"/>
  <c r="H2438" i="8"/>
  <c r="H2576" i="8"/>
  <c r="H475" i="8"/>
  <c r="H340" i="8"/>
  <c r="H854" i="8"/>
  <c r="K4" i="9"/>
  <c r="H25" i="8"/>
  <c r="H201" i="8"/>
  <c r="H891" i="8"/>
  <c r="H2446" i="8"/>
  <c r="H553" i="8"/>
  <c r="H627" i="8"/>
  <c r="H705" i="8"/>
  <c r="H2097" i="8"/>
  <c r="H111" i="8"/>
  <c r="H358" i="8"/>
  <c r="H375" i="8"/>
  <c r="H408" i="8"/>
  <c r="H1975" i="8"/>
  <c r="H2117" i="8"/>
  <c r="H2186" i="8"/>
  <c r="H2400" i="8"/>
  <c r="H2411" i="8"/>
  <c r="H1977" i="8"/>
  <c r="H2151" i="8"/>
  <c r="H2220" i="8"/>
  <c r="K105" i="9"/>
  <c r="H113" i="8"/>
  <c r="H199" i="8"/>
  <c r="H360" i="8"/>
  <c r="H923" i="8"/>
  <c r="H1112" i="8"/>
  <c r="H1520" i="8"/>
  <c r="H1594" i="8"/>
  <c r="F69" i="9"/>
  <c r="M105" i="9"/>
  <c r="H67" i="8"/>
  <c r="H243" i="8"/>
  <c r="H996" i="8"/>
  <c r="H1074" i="8"/>
  <c r="H1148" i="8"/>
  <c r="H1411" i="8"/>
  <c r="H1452" i="8"/>
  <c r="H1484" i="8"/>
  <c r="H1556" i="8"/>
  <c r="H2365" i="8"/>
  <c r="K83" i="9"/>
  <c r="H438" i="8"/>
  <c r="H440" i="8"/>
  <c r="H455" i="8"/>
  <c r="H517" i="8"/>
  <c r="H519" i="8"/>
  <c r="H589" i="8"/>
  <c r="H591" i="8"/>
  <c r="H661" i="8"/>
  <c r="H663" i="8"/>
  <c r="H749" i="8"/>
  <c r="H751" i="8"/>
  <c r="H783" i="8"/>
  <c r="H785" i="8"/>
  <c r="H818" i="8"/>
  <c r="H820" i="8"/>
  <c r="H829" i="8"/>
  <c r="H906" i="8"/>
  <c r="H957" i="8"/>
  <c r="H999" i="8"/>
  <c r="H1075" i="8"/>
  <c r="H1145" i="8"/>
  <c r="H1151" i="8"/>
  <c r="H1449" i="8"/>
  <c r="H1485" i="8"/>
  <c r="H1502" i="8"/>
  <c r="H1553" i="8"/>
  <c r="H1559" i="8"/>
  <c r="H1603" i="8"/>
  <c r="H2012" i="8"/>
  <c r="H2044" i="8"/>
  <c r="H2255" i="8"/>
  <c r="H2257" i="8"/>
  <c r="H2331" i="8"/>
  <c r="H2333" i="8"/>
  <c r="H2471" i="8"/>
  <c r="H2507" i="8"/>
  <c r="H2540" i="8"/>
  <c r="H2542" i="8"/>
  <c r="H2551" i="8"/>
  <c r="K96" i="9"/>
  <c r="J93" i="9" s="1"/>
  <c r="H93" i="9" s="1"/>
  <c r="F93" i="9" s="1"/>
  <c r="H157" i="8"/>
  <c r="H998" i="8"/>
  <c r="H1072" i="8"/>
  <c r="H1150" i="8"/>
  <c r="H1450" i="8"/>
  <c r="H1486" i="8"/>
  <c r="H1558" i="8"/>
  <c r="H2367" i="8"/>
  <c r="H287" i="8"/>
  <c r="H289" i="8"/>
  <c r="H322" i="8"/>
  <c r="H324" i="8"/>
  <c r="H490" i="8"/>
  <c r="H518" i="8"/>
  <c r="H549" i="8"/>
  <c r="H588" i="8"/>
  <c r="H599" i="8"/>
  <c r="H642" i="8"/>
  <c r="H662" i="8"/>
  <c r="H748" i="8"/>
  <c r="H759" i="8"/>
  <c r="H784" i="8"/>
  <c r="H864" i="8"/>
  <c r="H978" i="8"/>
  <c r="H1033" i="8"/>
  <c r="H1035" i="8"/>
  <c r="H1044" i="8"/>
  <c r="H1185" i="8"/>
  <c r="H1187" i="8"/>
  <c r="H1196" i="8"/>
  <c r="H1222" i="8"/>
  <c r="H1243" i="8"/>
  <c r="H1260" i="8"/>
  <c r="H1262" i="8"/>
  <c r="H1277" i="8"/>
  <c r="H1297" i="8"/>
  <c r="H1299" i="8"/>
  <c r="H1335" i="8"/>
  <c r="H1337" i="8"/>
  <c r="H1352" i="8"/>
  <c r="H1377" i="8"/>
  <c r="H1379" i="8"/>
  <c r="H1415" i="8"/>
  <c r="H1417" i="8"/>
  <c r="H1432" i="8"/>
  <c r="H1647" i="8"/>
  <c r="H1693" i="8"/>
  <c r="H1719" i="8"/>
  <c r="H1721" i="8"/>
  <c r="H1781" i="8"/>
  <c r="H1807" i="8"/>
  <c r="H1809" i="8"/>
  <c r="H1869" i="8"/>
  <c r="H1895" i="8"/>
  <c r="H1897" i="8"/>
  <c r="H1957" i="8"/>
  <c r="H2125" i="8"/>
  <c r="H2150" i="8"/>
  <c r="H2152" i="8"/>
  <c r="H2202" i="8"/>
  <c r="H2256" i="8"/>
  <c r="H2332" i="8"/>
  <c r="H2418" i="8"/>
  <c r="H2586" i="8"/>
  <c r="L105" i="9"/>
  <c r="H434" i="8"/>
  <c r="H26" i="8"/>
  <c r="H78" i="8"/>
  <c r="H112" i="8"/>
  <c r="H129" i="8"/>
  <c r="H196" i="8"/>
  <c r="H202" i="8"/>
  <c r="H254" i="8"/>
  <c r="H288" i="8"/>
  <c r="H305" i="8"/>
  <c r="H399" i="8"/>
  <c r="H516" i="8"/>
  <c r="H527" i="8"/>
  <c r="H570" i="8"/>
  <c r="H590" i="8"/>
  <c r="H621" i="8"/>
  <c r="H660" i="8"/>
  <c r="H671" i="8"/>
  <c r="H722" i="8"/>
  <c r="H750" i="8"/>
  <c r="H786" i="8"/>
  <c r="H934" i="8"/>
  <c r="H997" i="8"/>
  <c r="H1034" i="8"/>
  <c r="H1073" i="8"/>
  <c r="H1123" i="8"/>
  <c r="H1149" i="8"/>
  <c r="H1186" i="8"/>
  <c r="H1261" i="8"/>
  <c r="H1298" i="8"/>
  <c r="H1336" i="8"/>
  <c r="H1376" i="8"/>
  <c r="H1414" i="8"/>
  <c r="H1451" i="8"/>
  <c r="H1487" i="8"/>
  <c r="H1531" i="8"/>
  <c r="H1557" i="8"/>
  <c r="H1626" i="8"/>
  <c r="H1722" i="8"/>
  <c r="H1808" i="8"/>
  <c r="H1898" i="8"/>
  <c r="H2055" i="8"/>
  <c r="H2080" i="8"/>
  <c r="H2116" i="8"/>
  <c r="H2149" i="8"/>
  <c r="H2160" i="8"/>
  <c r="H2185" i="8"/>
  <c r="H2221" i="8"/>
  <c r="H2254" i="8"/>
  <c r="H2265" i="8"/>
  <c r="H2330" i="8"/>
  <c r="H2341" i="8"/>
  <c r="H2366" i="8"/>
  <c r="H2488" i="8"/>
  <c r="H2543" i="8"/>
  <c r="H2575" i="8"/>
  <c r="M4" i="9"/>
  <c r="L83" i="9"/>
  <c r="H34" i="8"/>
  <c r="H68" i="8"/>
  <c r="H85" i="8"/>
  <c r="H152" i="8"/>
  <c r="H158" i="8"/>
  <c r="H210" i="8"/>
  <c r="H244" i="8"/>
  <c r="H325" i="8"/>
  <c r="H357" i="8"/>
  <c r="H439" i="8"/>
  <c r="H472" i="8"/>
  <c r="H534" i="8"/>
  <c r="H554" i="8"/>
  <c r="H624" i="8"/>
  <c r="H678" i="8"/>
  <c r="H706" i="8"/>
  <c r="H794" i="8"/>
  <c r="H819" i="8"/>
  <c r="H855" i="8"/>
  <c r="H888" i="8"/>
  <c r="H899" i="8"/>
  <c r="H924" i="8"/>
  <c r="H961" i="8"/>
  <c r="H1030" i="8"/>
  <c r="H1069" i="8"/>
  <c r="H1109" i="8"/>
  <c r="H1113" i="8"/>
  <c r="H1130" i="8"/>
  <c r="H1182" i="8"/>
  <c r="H1226" i="8"/>
  <c r="H1495" i="8"/>
  <c r="H1521" i="8"/>
  <c r="H1589" i="8"/>
  <c r="H1595" i="8"/>
  <c r="H1632" i="8"/>
  <c r="H1678" i="8"/>
  <c r="H1764" i="8"/>
  <c r="H1854" i="8"/>
  <c r="H1940" i="8"/>
  <c r="H1976" i="8"/>
  <c r="H2009" i="8"/>
  <c r="H2020" i="8"/>
  <c r="H2045" i="8"/>
  <c r="H2167" i="8"/>
  <c r="H2272" i="8"/>
  <c r="H2293" i="8"/>
  <c r="H2348" i="8"/>
  <c r="H2403" i="8"/>
  <c r="H2435" i="8"/>
  <c r="H2472" i="8"/>
  <c r="H2508" i="8"/>
  <c r="L96" i="9"/>
  <c r="H284" i="8"/>
  <c r="H701" i="8"/>
  <c r="H993" i="8"/>
  <c r="H1036" i="8"/>
  <c r="H1188" i="8"/>
  <c r="H1259" i="8"/>
  <c r="H1296" i="8"/>
  <c r="H1334" i="8"/>
  <c r="H1378" i="8"/>
  <c r="H1416" i="8"/>
  <c r="H1720" i="8"/>
  <c r="H1810" i="8"/>
  <c r="H1896" i="8"/>
  <c r="H2082" i="8"/>
  <c r="H2114" i="8"/>
  <c r="H2187" i="8"/>
  <c r="H2219" i="8"/>
  <c r="H2541" i="8"/>
  <c r="H2577" i="8"/>
  <c r="L4" i="9"/>
  <c r="L44" i="9"/>
  <c r="H397" i="8"/>
  <c r="H69" i="8"/>
  <c r="H155" i="8"/>
  <c r="H245" i="8"/>
  <c r="H394" i="8"/>
  <c r="H473" i="8"/>
  <c r="H555" i="8"/>
  <c r="H625" i="8"/>
  <c r="H707" i="8"/>
  <c r="H889" i="8"/>
  <c r="H925" i="8"/>
  <c r="H1114" i="8"/>
  <c r="H1522" i="8"/>
  <c r="H1592" i="8"/>
  <c r="H2010" i="8"/>
  <c r="H2046" i="8"/>
  <c r="H2290" i="8"/>
  <c r="H2327" i="8"/>
  <c r="H2473" i="8"/>
  <c r="H2505" i="8"/>
  <c r="M83" i="9"/>
  <c r="H108" i="8"/>
  <c r="H20" i="8"/>
  <c r="H64" i="8"/>
  <c r="H70" i="8"/>
  <c r="H122" i="8"/>
  <c r="H156" i="8"/>
  <c r="H173" i="8"/>
  <c r="H240" i="8"/>
  <c r="H246" i="8"/>
  <c r="H298" i="8"/>
  <c r="H323" i="8"/>
  <c r="H359" i="8"/>
  <c r="H437" i="8"/>
  <c r="H474" i="8"/>
  <c r="H552" i="8"/>
  <c r="H606" i="8"/>
  <c r="H626" i="8"/>
  <c r="H704" i="8"/>
  <c r="H766" i="8"/>
  <c r="H821" i="8"/>
  <c r="H853" i="8"/>
  <c r="H890" i="8"/>
  <c r="H926" i="8"/>
  <c r="H963" i="8"/>
  <c r="H1007" i="8"/>
  <c r="H1083" i="8"/>
  <c r="H1115" i="8"/>
  <c r="H1159" i="8"/>
  <c r="H1228" i="8"/>
  <c r="H1467" i="8"/>
  <c r="H1517" i="8"/>
  <c r="H1523" i="8"/>
  <c r="H1567" i="8"/>
  <c r="H1593" i="8"/>
  <c r="H1610" i="8"/>
  <c r="H1630" i="8"/>
  <c r="H1676" i="8"/>
  <c r="H1766" i="8"/>
  <c r="H1852" i="8"/>
  <c r="H1942" i="8"/>
  <c r="H1974" i="8"/>
  <c r="H2011" i="8"/>
  <c r="H2047" i="8"/>
  <c r="H2295" i="8"/>
  <c r="H2376" i="8"/>
  <c r="H2401" i="8"/>
  <c r="H2437" i="8"/>
  <c r="H2470" i="8"/>
  <c r="H2481" i="8"/>
  <c r="H2506" i="8"/>
  <c r="M96" i="9"/>
  <c r="H1804" i="8"/>
  <c r="H1293" i="8"/>
  <c r="H1331" i="8"/>
  <c r="H1373" i="8"/>
  <c r="H1716" i="8"/>
  <c r="H1892" i="8"/>
  <c r="M49" i="9"/>
  <c r="H68" i="9"/>
  <c r="H70" i="9"/>
  <c r="L18" i="9"/>
  <c r="K49" i="9"/>
  <c r="F80" i="9"/>
  <c r="E94" i="9"/>
  <c r="F94" i="9" s="1"/>
  <c r="J80" i="9"/>
  <c r="I94" i="9"/>
  <c r="J94" i="9" s="1"/>
  <c r="H81" i="9"/>
  <c r="G82" i="9"/>
  <c r="H82" i="9" s="1"/>
  <c r="M18" i="9"/>
  <c r="K18" i="9"/>
  <c r="E50" i="9"/>
  <c r="F50" i="9" s="1"/>
  <c r="L49" i="9" s="1"/>
  <c r="G95" i="9"/>
  <c r="H95" i="9" s="1"/>
  <c r="H16" i="9"/>
  <c r="J16" i="9"/>
  <c r="F17" i="9"/>
  <c r="H17" i="9"/>
  <c r="J17" i="9"/>
  <c r="F35" i="9"/>
  <c r="H35" i="9"/>
  <c r="J35" i="9"/>
  <c r="K33" i="9" s="1"/>
  <c r="F41" i="9"/>
  <c r="H41" i="9"/>
  <c r="H45" i="9"/>
  <c r="J45" i="9"/>
  <c r="M55" i="9"/>
  <c r="E75" i="9"/>
  <c r="F75" i="9" s="1"/>
  <c r="E70" i="9"/>
  <c r="F68" i="9"/>
  <c r="H69" i="9"/>
  <c r="H71" i="9"/>
  <c r="E82" i="9"/>
  <c r="F82" i="9" s="1"/>
  <c r="G94" i="9"/>
  <c r="H94" i="9" s="1"/>
  <c r="E95" i="9"/>
  <c r="F95" i="9" s="1"/>
  <c r="I95" i="9"/>
  <c r="J95" i="9" s="1"/>
  <c r="G65" i="9"/>
  <c r="H65" i="9" s="1"/>
  <c r="I65" i="9"/>
  <c r="H261" i="8"/>
  <c r="H333" i="8"/>
  <c r="H415" i="8"/>
  <c r="H483" i="8"/>
  <c r="H513" i="8"/>
  <c r="H563" i="8"/>
  <c r="H585" i="8"/>
  <c r="H635" i="8"/>
  <c r="H657" i="8"/>
  <c r="H715" i="8"/>
  <c r="H745" i="8"/>
  <c r="H801" i="8"/>
  <c r="H871" i="8"/>
  <c r="H941" i="8"/>
  <c r="H1014" i="8"/>
  <c r="H1090" i="8"/>
  <c r="H1166" i="8"/>
  <c r="H1236" i="8"/>
  <c r="H1314" i="8"/>
  <c r="H1394" i="8"/>
  <c r="H1460" i="8"/>
  <c r="H1538" i="8"/>
  <c r="H1574" i="8"/>
  <c r="H1640" i="8"/>
  <c r="H1672" i="8"/>
  <c r="H1730" i="8"/>
  <c r="H1760" i="8"/>
  <c r="H1818" i="8"/>
  <c r="H1848" i="8"/>
  <c r="H1906" i="8"/>
  <c r="H1936" i="8"/>
  <c r="H1992" i="8"/>
  <c r="H2062" i="8"/>
  <c r="H2132" i="8"/>
  <c r="H2237" i="8"/>
  <c r="H2311" i="8"/>
  <c r="H2383" i="8"/>
  <c r="H2453" i="8"/>
  <c r="H2523" i="8"/>
  <c r="H2593" i="8"/>
  <c r="H1000" i="8" l="1"/>
  <c r="H2118" i="8"/>
  <c r="H2223" i="8"/>
  <c r="I2237" i="8" s="1"/>
  <c r="H1037" i="8"/>
  <c r="H1052" i="8" s="1"/>
  <c r="H1056" i="8" s="1"/>
  <c r="H2474" i="8"/>
  <c r="I2488" i="8" s="1"/>
  <c r="H1679" i="8"/>
  <c r="I1693" i="8" s="1"/>
  <c r="H1855" i="8"/>
  <c r="I1869" i="8" s="1"/>
  <c r="H1633" i="8"/>
  <c r="H1648" i="8" s="1"/>
  <c r="H1652" i="8" s="1"/>
  <c r="H1978" i="8"/>
  <c r="I1992" i="8" s="1"/>
  <c r="H1229" i="8"/>
  <c r="H1244" i="8" s="1"/>
  <c r="H927" i="8"/>
  <c r="H942" i="8" s="1"/>
  <c r="H203" i="8"/>
  <c r="H218" i="8" s="1"/>
  <c r="H221" i="8" s="1"/>
  <c r="H27" i="8"/>
  <c r="I41" i="8" s="1"/>
  <c r="H2404" i="8"/>
  <c r="I2418" i="8" s="1"/>
  <c r="H1453" i="8"/>
  <c r="I1467" i="8" s="1"/>
  <c r="H1116" i="8"/>
  <c r="H1131" i="8" s="1"/>
  <c r="H1134" i="8" s="1"/>
  <c r="H326" i="8"/>
  <c r="H341" i="8" s="1"/>
  <c r="H344" i="8" s="1"/>
  <c r="H857" i="8"/>
  <c r="H872" i="8" s="1"/>
  <c r="H2153" i="8"/>
  <c r="I2167" i="8" s="1"/>
  <c r="H1767" i="8"/>
  <c r="I1781" i="8" s="1"/>
  <c r="H2297" i="8"/>
  <c r="H2312" i="8" s="1"/>
  <c r="H2509" i="8"/>
  <c r="H2524" i="8" s="1"/>
  <c r="H2083" i="8"/>
  <c r="I2097" i="8" s="1"/>
  <c r="H752" i="8"/>
  <c r="I766" i="8" s="1"/>
  <c r="H520" i="8"/>
  <c r="I534" i="8" s="1"/>
  <c r="H115" i="8"/>
  <c r="H130" i="8" s="1"/>
  <c r="H822" i="8"/>
  <c r="H837" i="8" s="1"/>
  <c r="H839" i="8" s="1"/>
  <c r="H1338" i="8"/>
  <c r="I1352" i="8" s="1"/>
  <c r="H592" i="8"/>
  <c r="H607" i="8" s="1"/>
  <c r="H708" i="8"/>
  <c r="I722" i="8" s="1"/>
  <c r="H1300" i="8"/>
  <c r="H1315" i="8" s="1"/>
  <c r="H1560" i="8"/>
  <c r="H1575" i="8" s="1"/>
  <c r="H1899" i="8"/>
  <c r="I1913" i="8" s="1"/>
  <c r="H2258" i="8"/>
  <c r="I2272" i="8" s="1"/>
  <c r="H2048" i="8"/>
  <c r="I2062" i="8" s="1"/>
  <c r="H2013" i="8"/>
  <c r="I2027" i="8" s="1"/>
  <c r="H361" i="8"/>
  <c r="H376" i="8" s="1"/>
  <c r="H380" i="8" s="1"/>
  <c r="H1152" i="8"/>
  <c r="H1167" i="8" s="1"/>
  <c r="H401" i="8"/>
  <c r="H416" i="8" s="1"/>
  <c r="H1189" i="8"/>
  <c r="H1204" i="8" s="1"/>
  <c r="H535" i="8"/>
  <c r="H537" i="8" s="1"/>
  <c r="L33" i="9"/>
  <c r="H556" i="8"/>
  <c r="H571" i="8" s="1"/>
  <c r="H2544" i="8"/>
  <c r="I2558" i="8" s="1"/>
  <c r="H1418" i="8"/>
  <c r="I1432" i="8" s="1"/>
  <c r="H2579" i="8"/>
  <c r="H2594" i="8" s="1"/>
  <c r="H1811" i="8"/>
  <c r="H1826" i="8" s="1"/>
  <c r="H1380" i="8"/>
  <c r="H1395" i="8" s="1"/>
  <c r="H291" i="8"/>
  <c r="H306" i="8" s="1"/>
  <c r="H309" i="8" s="1"/>
  <c r="H441" i="8"/>
  <c r="H456" i="8" s="1"/>
  <c r="H458" i="8" s="1"/>
  <c r="H1076" i="8"/>
  <c r="I1090" i="8" s="1"/>
  <c r="H2439" i="8"/>
  <c r="I2453" i="8" s="1"/>
  <c r="H1596" i="8"/>
  <c r="H1611" i="8" s="1"/>
  <c r="H1488" i="8"/>
  <c r="H1503" i="8" s="1"/>
  <c r="H71" i="8"/>
  <c r="I85" i="8" s="1"/>
  <c r="H2188" i="8"/>
  <c r="I2202" i="8" s="1"/>
  <c r="H1943" i="8"/>
  <c r="I1957" i="8" s="1"/>
  <c r="H964" i="8"/>
  <c r="I978" i="8" s="1"/>
  <c r="H247" i="8"/>
  <c r="I261" i="8" s="1"/>
  <c r="H2334" i="8"/>
  <c r="I2348" i="8" s="1"/>
  <c r="K92" i="9"/>
  <c r="H1524" i="8"/>
  <c r="H1539" i="8" s="1"/>
  <c r="H1723" i="8"/>
  <c r="H1738" i="8" s="1"/>
  <c r="H2369" i="8"/>
  <c r="I2383" i="8" s="1"/>
  <c r="H1263" i="8"/>
  <c r="H1278" i="8" s="1"/>
  <c r="H1282" i="8" s="1"/>
  <c r="H787" i="8"/>
  <c r="I801" i="8" s="1"/>
  <c r="H664" i="8"/>
  <c r="I678" i="8" s="1"/>
  <c r="I1051" i="8"/>
  <c r="M92" i="9"/>
  <c r="H159" i="8"/>
  <c r="I173" i="8" s="1"/>
  <c r="H628" i="8"/>
  <c r="I642" i="8" s="1"/>
  <c r="F16" i="9"/>
  <c r="J15" i="9" s="1"/>
  <c r="H15" i="9" s="1"/>
  <c r="F15" i="9" s="1"/>
  <c r="L14" i="9" s="1"/>
  <c r="I46" i="9"/>
  <c r="J46" i="9" s="1"/>
  <c r="G46" i="9" s="1"/>
  <c r="H46" i="9" s="1"/>
  <c r="M44" i="9" s="1"/>
  <c r="H892" i="8"/>
  <c r="M63" i="9"/>
  <c r="H476" i="8"/>
  <c r="I490" i="8" s="1"/>
  <c r="M33" i="9"/>
  <c r="L92" i="9"/>
  <c r="I68" i="9"/>
  <c r="J65" i="9"/>
  <c r="E71" i="9"/>
  <c r="F71" i="9" s="1"/>
  <c r="F70" i="9"/>
  <c r="H2133" i="8"/>
  <c r="I2132" i="8"/>
  <c r="H2238" i="8"/>
  <c r="H1015" i="8"/>
  <c r="I1014" i="8"/>
  <c r="H1055" i="8" l="1"/>
  <c r="H1054" i="8"/>
  <c r="H262" i="8"/>
  <c r="H379" i="8"/>
  <c r="H2489" i="8"/>
  <c r="H2493" i="8" s="1"/>
  <c r="I2523" i="8"/>
  <c r="I1574" i="8"/>
  <c r="I1647" i="8"/>
  <c r="H1870" i="8"/>
  <c r="H1872" i="8" s="1"/>
  <c r="H2419" i="8"/>
  <c r="H2423" i="8" s="1"/>
  <c r="H1468" i="8"/>
  <c r="H1471" i="8" s="1"/>
  <c r="I217" i="8"/>
  <c r="H378" i="8"/>
  <c r="H1694" i="8"/>
  <c r="H1696" i="8" s="1"/>
  <c r="I1737" i="8"/>
  <c r="H2098" i="8"/>
  <c r="H2102" i="8" s="1"/>
  <c r="H1433" i="8"/>
  <c r="H1436" i="8" s="1"/>
  <c r="H1993" i="8"/>
  <c r="H1997" i="8" s="1"/>
  <c r="H723" i="8"/>
  <c r="H727" i="8" s="1"/>
  <c r="H539" i="8"/>
  <c r="I340" i="8"/>
  <c r="H1740" i="8"/>
  <c r="H1741" i="8"/>
  <c r="I455" i="8"/>
  <c r="I1243" i="8"/>
  <c r="I1130" i="8"/>
  <c r="I1166" i="8"/>
  <c r="I1314" i="8"/>
  <c r="I606" i="8"/>
  <c r="H2559" i="8"/>
  <c r="H2563" i="8" s="1"/>
  <c r="H1091" i="8"/>
  <c r="H1093" i="8" s="1"/>
  <c r="H222" i="8"/>
  <c r="H2168" i="8"/>
  <c r="H2172" i="8" s="1"/>
  <c r="H2028" i="8"/>
  <c r="H2032" i="8" s="1"/>
  <c r="I941" i="8"/>
  <c r="H1353" i="8"/>
  <c r="H1356" i="8" s="1"/>
  <c r="H220" i="8"/>
  <c r="H42" i="8"/>
  <c r="H46" i="8" s="1"/>
  <c r="H459" i="8"/>
  <c r="I2311" i="8"/>
  <c r="H132" i="8"/>
  <c r="H134" i="8"/>
  <c r="H133" i="8"/>
  <c r="H1828" i="8"/>
  <c r="H1830" i="8"/>
  <c r="I570" i="8"/>
  <c r="H2454" i="8"/>
  <c r="H2457" i="8" s="1"/>
  <c r="I836" i="8"/>
  <c r="H802" i="8"/>
  <c r="H805" i="8" s="1"/>
  <c r="H2063" i="8"/>
  <c r="H2066" i="8" s="1"/>
  <c r="H1133" i="8"/>
  <c r="H979" i="8"/>
  <c r="H767" i="8"/>
  <c r="I1203" i="8"/>
  <c r="H1742" i="8"/>
  <c r="I871" i="8"/>
  <c r="I1394" i="8"/>
  <c r="H1914" i="8"/>
  <c r="H1918" i="8" s="1"/>
  <c r="H1782" i="8"/>
  <c r="H1785" i="8" s="1"/>
  <c r="H310" i="8"/>
  <c r="I1277" i="8"/>
  <c r="I1825" i="8"/>
  <c r="H538" i="8"/>
  <c r="H308" i="8"/>
  <c r="I129" i="8"/>
  <c r="I305" i="8"/>
  <c r="H643" i="8"/>
  <c r="H645" i="8" s="1"/>
  <c r="H1958" i="8"/>
  <c r="H1962" i="8" s="1"/>
  <c r="H2273" i="8"/>
  <c r="H679" i="8"/>
  <c r="H683" i="8" s="1"/>
  <c r="H1208" i="8"/>
  <c r="H1206" i="8"/>
  <c r="H1207" i="8"/>
  <c r="H611" i="8"/>
  <c r="H609" i="8"/>
  <c r="H610" i="8"/>
  <c r="I1538" i="8"/>
  <c r="I1502" i="8"/>
  <c r="I415" i="8"/>
  <c r="I2593" i="8"/>
  <c r="H491" i="8"/>
  <c r="H495" i="8" s="1"/>
  <c r="H840" i="8"/>
  <c r="H460" i="8"/>
  <c r="H1829" i="8"/>
  <c r="I375" i="8"/>
  <c r="I1610" i="8"/>
  <c r="H841" i="8"/>
  <c r="H2203" i="8"/>
  <c r="H2206" i="8" s="1"/>
  <c r="H1135" i="8"/>
  <c r="H1505" i="8"/>
  <c r="H1506" i="8"/>
  <c r="H1507" i="8"/>
  <c r="H1614" i="8"/>
  <c r="H1615" i="8"/>
  <c r="H1613" i="8"/>
  <c r="H2384" i="8"/>
  <c r="H2387" i="8" s="1"/>
  <c r="H343" i="8"/>
  <c r="H1280" i="8"/>
  <c r="H345" i="8"/>
  <c r="H2349" i="8"/>
  <c r="H2352" i="8" s="1"/>
  <c r="H1281" i="8"/>
  <c r="H86" i="8"/>
  <c r="H89" i="8" s="1"/>
  <c r="K14" i="9"/>
  <c r="H1651" i="8"/>
  <c r="H174" i="8"/>
  <c r="H1650" i="8"/>
  <c r="I906" i="8"/>
  <c r="H907" i="8"/>
  <c r="H381" i="8"/>
  <c r="H109" i="9"/>
  <c r="M14" i="9"/>
  <c r="K44" i="9"/>
  <c r="L63" i="9"/>
  <c r="I69" i="9"/>
  <c r="J68" i="9"/>
  <c r="F109" i="9"/>
  <c r="H265" i="8"/>
  <c r="H266" i="8"/>
  <c r="H264" i="8"/>
  <c r="H1318" i="8"/>
  <c r="H1319" i="8"/>
  <c r="H1317" i="8"/>
  <c r="H1398" i="8"/>
  <c r="H1399" i="8"/>
  <c r="H1397" i="8"/>
  <c r="H419" i="8"/>
  <c r="H420" i="8"/>
  <c r="H418" i="8"/>
  <c r="H875" i="8"/>
  <c r="H876" i="8"/>
  <c r="H874" i="8"/>
  <c r="H945" i="8"/>
  <c r="H946" i="8"/>
  <c r="H944" i="8"/>
  <c r="H1018" i="8"/>
  <c r="H1019" i="8"/>
  <c r="H1017" i="8"/>
  <c r="H1170" i="8"/>
  <c r="H1171" i="8"/>
  <c r="H1169" i="8"/>
  <c r="H1542" i="8"/>
  <c r="H1541" i="8"/>
  <c r="H1543" i="8"/>
  <c r="H2241" i="8"/>
  <c r="H2242" i="8"/>
  <c r="H2240" i="8"/>
  <c r="H2315" i="8"/>
  <c r="H2316" i="8"/>
  <c r="H2314" i="8"/>
  <c r="H2527" i="8"/>
  <c r="H2528" i="8"/>
  <c r="H2526" i="8"/>
  <c r="H2597" i="8"/>
  <c r="H2598" i="8"/>
  <c r="H2596" i="8"/>
  <c r="H1057" i="8"/>
  <c r="H1248" i="8"/>
  <c r="H1246" i="8"/>
  <c r="H1247" i="8"/>
  <c r="H575" i="8"/>
  <c r="H573" i="8"/>
  <c r="H574" i="8"/>
  <c r="H1578" i="8"/>
  <c r="H1579" i="8"/>
  <c r="H1577" i="8"/>
  <c r="H1996" i="8"/>
  <c r="H2136" i="8"/>
  <c r="H2137" i="8"/>
  <c r="H2135" i="8"/>
  <c r="H223" i="8" l="1"/>
  <c r="H2492" i="8"/>
  <c r="H2101" i="8"/>
  <c r="H2491" i="8"/>
  <c r="H612" i="8"/>
  <c r="H1873" i="8"/>
  <c r="H2100" i="8"/>
  <c r="H2103" i="8" s="1"/>
  <c r="H1472" i="8"/>
  <c r="H1698" i="8"/>
  <c r="H2422" i="8"/>
  <c r="H1874" i="8"/>
  <c r="H1786" i="8"/>
  <c r="H1470" i="8"/>
  <c r="H311" i="8"/>
  <c r="H1437" i="8"/>
  <c r="H540" i="8"/>
  <c r="H346" i="8"/>
  <c r="H1697" i="8"/>
  <c r="H2065" i="8"/>
  <c r="H2421" i="8"/>
  <c r="H2170" i="8"/>
  <c r="H726" i="8"/>
  <c r="H725" i="8"/>
  <c r="H1995" i="8"/>
  <c r="H1998" i="8" s="1"/>
  <c r="H1136" i="8"/>
  <c r="H2562" i="8"/>
  <c r="H135" i="8"/>
  <c r="H1435" i="8"/>
  <c r="H2031" i="8"/>
  <c r="H1094" i="8"/>
  <c r="H2561" i="8"/>
  <c r="H1095" i="8"/>
  <c r="H461" i="8"/>
  <c r="H647" i="8"/>
  <c r="H1283" i="8"/>
  <c r="H45" i="8"/>
  <c r="H1743" i="8"/>
  <c r="H2353" i="8"/>
  <c r="H44" i="8"/>
  <c r="H804" i="8"/>
  <c r="H806" i="8"/>
  <c r="H1209" i="8"/>
  <c r="H1355" i="8"/>
  <c r="H2067" i="8"/>
  <c r="H1916" i="8"/>
  <c r="H842" i="8"/>
  <c r="H1917" i="8"/>
  <c r="H2030" i="8"/>
  <c r="H1784" i="8"/>
  <c r="H2351" i="8"/>
  <c r="H2171" i="8"/>
  <c r="H1357" i="8"/>
  <c r="H771" i="8"/>
  <c r="H769" i="8"/>
  <c r="H770" i="8"/>
  <c r="H1831" i="8"/>
  <c r="H493" i="8"/>
  <c r="H2277" i="8"/>
  <c r="H2276" i="8"/>
  <c r="H2275" i="8"/>
  <c r="H494" i="8"/>
  <c r="H2458" i="8"/>
  <c r="H1961" i="8"/>
  <c r="H2456" i="8"/>
  <c r="H1653" i="8"/>
  <c r="H981" i="8"/>
  <c r="H983" i="8"/>
  <c r="H982" i="8"/>
  <c r="H646" i="8"/>
  <c r="H681" i="8"/>
  <c r="H1960" i="8"/>
  <c r="H682" i="8"/>
  <c r="H1172" i="8"/>
  <c r="H2205" i="8"/>
  <c r="H1508" i="8"/>
  <c r="H2386" i="8"/>
  <c r="H2388" i="8"/>
  <c r="H2207" i="8"/>
  <c r="H2138" i="8"/>
  <c r="H2243" i="8"/>
  <c r="H421" i="8"/>
  <c r="H90" i="8"/>
  <c r="H267" i="8"/>
  <c r="H88" i="8"/>
  <c r="H1400" i="8"/>
  <c r="H1616" i="8"/>
  <c r="H1020" i="8"/>
  <c r="L109" i="9"/>
  <c r="L114" i="9" s="1"/>
  <c r="H177" i="8"/>
  <c r="H176" i="8"/>
  <c r="H178" i="8"/>
  <c r="H909" i="8"/>
  <c r="H910" i="8"/>
  <c r="H911" i="8"/>
  <c r="H2529" i="8"/>
  <c r="H1544" i="8"/>
  <c r="H877" i="8"/>
  <c r="M109" i="9"/>
  <c r="I70" i="9"/>
  <c r="J69" i="9"/>
  <c r="H576" i="8"/>
  <c r="H1580" i="8"/>
  <c r="H1249" i="8"/>
  <c r="H2599" i="8"/>
  <c r="H2317" i="8"/>
  <c r="H947" i="8"/>
  <c r="H1320" i="8"/>
  <c r="H2494" i="8" l="1"/>
  <c r="H2173" i="8"/>
  <c r="H1875" i="8"/>
  <c r="H2068" i="8"/>
  <c r="H684" i="8"/>
  <c r="H1438" i="8"/>
  <c r="H2424" i="8"/>
  <c r="H807" i="8"/>
  <c r="H1699" i="8"/>
  <c r="H2033" i="8"/>
  <c r="H728" i="8"/>
  <c r="H1473" i="8"/>
  <c r="H648" i="8"/>
  <c r="H496" i="8"/>
  <c r="H1919" i="8"/>
  <c r="H1787" i="8"/>
  <c r="H1096" i="8"/>
  <c r="H47" i="8"/>
  <c r="H2564" i="8"/>
  <c r="H2354" i="8"/>
  <c r="H2278" i="8"/>
  <c r="H179" i="8"/>
  <c r="H2389" i="8"/>
  <c r="H1963" i="8"/>
  <c r="H2459" i="8"/>
  <c r="H1358" i="8"/>
  <c r="H2208" i="8"/>
  <c r="H772" i="8"/>
  <c r="H984" i="8"/>
  <c r="H91" i="8"/>
  <c r="M111" i="9"/>
  <c r="M110" i="9"/>
  <c r="M112" i="9"/>
  <c r="M113" i="9" s="1"/>
  <c r="H912" i="8"/>
  <c r="I71" i="9"/>
  <c r="J71" i="9" s="1"/>
  <c r="J70" i="9"/>
  <c r="M114" i="9" l="1"/>
  <c r="K63" i="9"/>
  <c r="K109" i="9" s="1"/>
  <c r="K112" i="9" l="1"/>
  <c r="K113" i="9" s="1"/>
  <c r="K111" i="9"/>
  <c r="K110" i="9"/>
  <c r="K114" i="9" l="1"/>
</calcChain>
</file>

<file path=xl/sharedStrings.xml><?xml version="1.0" encoding="utf-8"?>
<sst xmlns="http://schemas.openxmlformats.org/spreadsheetml/2006/main" count="5694" uniqueCount="723">
  <si>
    <t>No.</t>
  </si>
  <si>
    <t>CAPITULO</t>
  </si>
  <si>
    <t>Un.</t>
  </si>
  <si>
    <t>CANTIDAD</t>
  </si>
  <si>
    <t xml:space="preserve">MATERIAL </t>
  </si>
  <si>
    <t xml:space="preserve">VALOR UNITARIO </t>
  </si>
  <si>
    <t>TOTAL</t>
  </si>
  <si>
    <t xml:space="preserve"> </t>
  </si>
  <si>
    <t>Gb</t>
  </si>
  <si>
    <t>Subtotal capítulo</t>
  </si>
  <si>
    <t>m2</t>
  </si>
  <si>
    <t>M3</t>
  </si>
  <si>
    <t>PORTOBELO 135 CONTRATO</t>
  </si>
  <si>
    <t>PORTOBE ARQ. ARMANDO</t>
  </si>
  <si>
    <t>Un</t>
  </si>
  <si>
    <t>ML</t>
  </si>
  <si>
    <t>UN</t>
  </si>
  <si>
    <t>ASEO</t>
  </si>
  <si>
    <t>TOTAL COSTOS DIRECTOS</t>
  </si>
  <si>
    <t>un</t>
  </si>
  <si>
    <t>LAVAMANOS</t>
  </si>
  <si>
    <t>Nombre de la Actividad</t>
  </si>
  <si>
    <t>Unidad de Medida</t>
  </si>
  <si>
    <t>SALIDA PARA LUMINARIA LED DE INCRUSTAR 120V / 9W INCLUYE: TUBERIA PVC SCH40- ALAMBRE 12 - CAJAS OCTOGONALES - ENCAUCHETADO 3X12 - PRENSAESTOPA - TAPA CIEGA ACCESORIOS DE INSTALACION, NO INCLUYE SUMINISTRO E INSTALACION DE APARATO</t>
  </si>
  <si>
    <t xml:space="preserve">UN </t>
  </si>
  <si>
    <t xml:space="preserve"> MATERIALES</t>
  </si>
  <si>
    <t>DESCRIPCION</t>
  </si>
  <si>
    <t>CANT</t>
  </si>
  <si>
    <t>DESP. %</t>
  </si>
  <si>
    <t>VR. UNIT</t>
  </si>
  <si>
    <t>VR. TOTAL</t>
  </si>
  <si>
    <t xml:space="preserve">TUBERIA PVC SCH40 3/4" </t>
  </si>
  <si>
    <t>TERMINAL PVC 3/4"</t>
  </si>
  <si>
    <t>GRAPA DOBLE OREJA 3/4"</t>
  </si>
  <si>
    <t>CAJA METALICA OCTAGONAL</t>
  </si>
  <si>
    <t>CHAZO-TORNILLO 1/4"</t>
  </si>
  <si>
    <t>ALAMBRE 12 Cu</t>
  </si>
  <si>
    <t>CABLE DESN 12 Cu</t>
  </si>
  <si>
    <t>CONECTOR CERTIFICADO</t>
  </si>
  <si>
    <t>CINTA AISLANTE NARANJA</t>
  </si>
  <si>
    <t>PRENSAESTOPA 1/2"</t>
  </si>
  <si>
    <t>CABLE ENCAUCHE. 3X12</t>
  </si>
  <si>
    <t>TAPA CIEGA CAJA OCTAGONAL</t>
  </si>
  <si>
    <t>SUBTOTAL MATERIALES</t>
  </si>
  <si>
    <t>MANO DE OBRA</t>
  </si>
  <si>
    <t>DESCRIPCIÓN</t>
  </si>
  <si>
    <t>INGENIERO ELECTRICO</t>
  </si>
  <si>
    <t>DIA</t>
  </si>
  <si>
    <t>INSPECTOR SISO</t>
  </si>
  <si>
    <t>OFICIAL</t>
  </si>
  <si>
    <t>AYUDANTE</t>
  </si>
  <si>
    <t>SUBTOTAL MANO DE OBRA</t>
  </si>
  <si>
    <t>EQUIPO Y HERRAMIENTA</t>
  </si>
  <si>
    <t>VALOR DIA</t>
  </si>
  <si>
    <t>HERRAMIENTA DE MANO</t>
  </si>
  <si>
    <t>HERRAMIENTA ESPECIAL</t>
  </si>
  <si>
    <t>SUBTOTAL EQUIPO Y HERRAMIENTA</t>
  </si>
  <si>
    <t>TRANSPORTES</t>
  </si>
  <si>
    <t>VALOR HORA</t>
  </si>
  <si>
    <t>TRANSPORTE MATERIAL</t>
  </si>
  <si>
    <t>TRANSPORTE PERSONAL</t>
  </si>
  <si>
    <t>SUBTOTAL TRANSPORTES</t>
  </si>
  <si>
    <t>TOTAL COSTO DIRECTO</t>
  </si>
  <si>
    <t>ADMINISTRACIÓN</t>
  </si>
  <si>
    <t>(Indicar su porcentaje)</t>
  </si>
  <si>
    <t>IMPREVISTOS</t>
  </si>
  <si>
    <t>UTILIDAD</t>
  </si>
  <si>
    <t>PRECIO UNITARIO TOTAL</t>
  </si>
  <si>
    <t>SALIDA PARA TOMACORRIENTE DOBLE 120V / P/T INCLUYE: TUBERIA PVC TIPO A- ALAMBRE 12 - CAJAS 5800-2400 - ACCESORIOS DE INSTALACION - TOMACORRIENTE GENESIS</t>
  </si>
  <si>
    <t xml:space="preserve">TUBERIA PVC TIPO A 3/4" </t>
  </si>
  <si>
    <t>CAJA METALICA 5800</t>
  </si>
  <si>
    <t>CAJA METALICA 2400</t>
  </si>
  <si>
    <t>CINTA AISLANTE COLOR</t>
  </si>
  <si>
    <t xml:space="preserve">TOMACORRIENTE DOBLE GENESIS 120V P/T </t>
  </si>
  <si>
    <t>SALIDA PARA TOMACORRIENTE DOBLE 120V / GFCI INCLUYE: TUBERIA PVC TIPO A- ALAMBRE 12 - CAJAS 5800-2400 - ACCESORIOS DE INSTALACION - TOMACORIENTE GFCI GENESIS</t>
  </si>
  <si>
    <t xml:space="preserve">TOMACORRIENTE DOBLE GENESIS GFCI 120V P/T </t>
  </si>
  <si>
    <t>SALIDA PARA EXTRACTOR 120V / GFCI INCLUYE: TUBERIA PVC TIPO A- ALAMBRE 12 - CAJAS 5800-2400 - ACCESORIOS DE INSTALACION - TOMACORIENTE GFCI GENESIS - EMPALMES SUMERGIBLES</t>
  </si>
  <si>
    <t xml:space="preserve">EMPALME EN GEL SUMERGIBLE </t>
  </si>
  <si>
    <t>SALIDA PARA INTERRUPTOR SENCILLO INCLUYE: TUBERIA PVC TIPO A- ALAMBRE 12 - CAJAS 5800-2400 - ACCESORIOS DE INSTALACION - INTERRUPTOR SENCILLO GENESIS</t>
  </si>
  <si>
    <t>INTERRUPTOR SENCILLO GENESIS</t>
  </si>
  <si>
    <t>SALIDA PARA INTERRUPTOR DOBLE INCLUYE: TUBERIA PVC TIPO A- ALAMBRE 12 - CAJAS 5800-2400 - ACCESORIOS DE INSTALACION - INTERRUPTOR DOBLE GENESIS</t>
  </si>
  <si>
    <t>INTERRUPTOR DOBLE GENESIS</t>
  </si>
  <si>
    <t>SALIDA PARA INTERRUPTOR TRIPLE INCLUYE: TUBERIA PVC TIPO A- ALAMBRE 12 - CAJAS 5800-2400 - ACCESORIOS DE INSTALACION - INTERRUPTOR TRIPLE GENESIS</t>
  </si>
  <si>
    <t>INTERRUPTOR TRIPLE GENESIS</t>
  </si>
  <si>
    <t>TABLERO MONOFASICO SEIS CIRCUITOS 120V</t>
  </si>
  <si>
    <t>TABLERO MONOFASICO 6 CIRCUITOS 120V</t>
  </si>
  <si>
    <t>Interruptor tipo enchufable de 1x20 A</t>
  </si>
  <si>
    <t>BREAKER ENCHUFABLE 1X20A</t>
  </si>
  <si>
    <t>SALIDA PARA TOMA DE USUARIO INCLUYE: TUBERIA PVC 1D3/4", UNA CAJA TOMA DE USUARIO Y PLACA CIEGA</t>
  </si>
  <si>
    <t>CAJA METALICA USUARIO RITEL CON COMPLEMENTO</t>
  </si>
  <si>
    <t xml:space="preserve">CABLE GUIA </t>
  </si>
  <si>
    <t>PLACA CIEGA RITEL</t>
  </si>
  <si>
    <t>SALIDA PARA TOMA DE USUARIO INCLUYE: TUBERIA PVC 2D3/4", TRES CAJAS TOMA DE USUARIO Y PLACA CIEGA</t>
  </si>
  <si>
    <t>PUNTO DE ACCESO A USUARIO DE ACUERDO A NORMA RITEL</t>
  </si>
  <si>
    <t>PAU 0.5 A X 0.3 H X 0.06 P m</t>
  </si>
  <si>
    <t>ACOMETIDA ELECTRICA EN 1X6+1X8+1X8T Cu + 1D1" EMT/PVC APTOS</t>
  </si>
  <si>
    <t>CABLE 6 AWG COBRE</t>
  </si>
  <si>
    <t>CABLE COBRE 8 AWG COBRE</t>
  </si>
  <si>
    <t xml:space="preserve">TUBERIA EMT 1" </t>
  </si>
  <si>
    <t xml:space="preserve">TERMINAL EMT 1" </t>
  </si>
  <si>
    <t xml:space="preserve">UNION EMT 1" </t>
  </si>
  <si>
    <t>RIEL CHANEL 3M</t>
  </si>
  <si>
    <t>VARILLA ROSCADA 1/4"</t>
  </si>
  <si>
    <t>TUBERIA PVC TIPO A 1"</t>
  </si>
  <si>
    <t xml:space="preserve">TERMINAL PVC 1" </t>
  </si>
  <si>
    <t xml:space="preserve">SOLDADURA PVC </t>
  </si>
  <si>
    <t>CAJA METALICA 50X50X20 INCLUYE ACCESORIOS DE INSTALACION</t>
  </si>
  <si>
    <t>CAJA METALICA 50X50X20</t>
  </si>
  <si>
    <t>CAJA METALICA 40X40X20 INCLUYE ACCESORIOS DE INSTALACION</t>
  </si>
  <si>
    <t>CAJA METALICA 40X40X20</t>
  </si>
  <si>
    <t>CAJA METALICA 30X30X20 INCLUYE ACCESORIOS DE INSTALACION</t>
  </si>
  <si>
    <t>CAJA METALICA 30X30X20</t>
  </si>
  <si>
    <t>CAJA METALICA 20X20X10 INCLUYE ACCESORIOS DE INSTALACION</t>
  </si>
  <si>
    <t>CAJA METALICA 20X20X10</t>
  </si>
  <si>
    <t>ACOMETIDA ELECTRICA EN 3X4+1X6+1X6T Al + 1D1 1/4" EMT/PVC TRGZC-TGZC</t>
  </si>
  <si>
    <t>CABLE 4 AWG ALUMINIO</t>
  </si>
  <si>
    <t>CABLE 6 AWG ALUMINIO</t>
  </si>
  <si>
    <t xml:space="preserve">TUBERIA EMT 1 1/4" </t>
  </si>
  <si>
    <t xml:space="preserve">TERMINAL EMT 1 1/4" </t>
  </si>
  <si>
    <t xml:space="preserve">UNION EMT 1 1/4" </t>
  </si>
  <si>
    <t>TUBERIA PVC TIPO A 1 1/4"</t>
  </si>
  <si>
    <t xml:space="preserve">TERMINAL PVC 1 1/4" </t>
  </si>
  <si>
    <t>ACOMETIDA ELECTRICA EN 1X8+1X8+1X10T Cu + 1D1" EMT/PVC SETI</t>
  </si>
  <si>
    <t>CABLE 10 AWG COBRE</t>
  </si>
  <si>
    <t>TABLERO TRIFASICO TREINTA CIRCUITOS 208/120V ESPACIO TOTALIZADOR PUERTA Y CHAPA (TGZC)</t>
  </si>
  <si>
    <t>TABLERO TRIFASICO TREINTA CIRCUITOS 208/120V ESPACIO TOTALIZADOR PUERTA Y CHAPA</t>
  </si>
  <si>
    <t>BREAKER TIPO INDUSTRIAL 60A 25kA</t>
  </si>
  <si>
    <t>BREAKER TIPO ENCHUFABLE 3X20A 10kA</t>
  </si>
  <si>
    <t>BREAKER ENCHUFABLE 3X20A</t>
  </si>
  <si>
    <t>BREAKER TIPO ENCHUFABLE 3X60A 10kA</t>
  </si>
  <si>
    <t>BREAKER ENCHUFABLE 3X60A</t>
  </si>
  <si>
    <t>GABINETE DE PISO DE ACUERDO A NORMA RITEL</t>
  </si>
  <si>
    <t>GABINETE DE PISO 0.5X0.7X0.2</t>
  </si>
  <si>
    <t xml:space="preserve">CANALIZACION DISPERSION 2D3/4" PVC </t>
  </si>
  <si>
    <t>CANALIZACION DISTRIBUCION 3D2" PVC</t>
  </si>
  <si>
    <t xml:space="preserve">TUBERIA PVC TIPO A 2" </t>
  </si>
  <si>
    <t>TERMINAL PVC 2"</t>
  </si>
  <si>
    <t>CANALIZACION DISTRIBUCION 2D2" PVC</t>
  </si>
  <si>
    <t>CANALIZACION ENLACE SUPERIOR EN 2D 1 1/2" IMC- INCLUYE CAPACETE</t>
  </si>
  <si>
    <t xml:space="preserve">TUBERIA IMC 1 1/2" </t>
  </si>
  <si>
    <t xml:space="preserve">CAPACETE IMC 1 1/2" </t>
  </si>
  <si>
    <t>TERMINAL IMC 2"</t>
  </si>
  <si>
    <t>UNION IMC 2"</t>
  </si>
  <si>
    <t>CANALIZACION DE ENLACE INFERIOR EN 2D3" EMT</t>
  </si>
  <si>
    <t xml:space="preserve">TUBERIA EMT 3" </t>
  </si>
  <si>
    <t xml:space="preserve">TERMINAL EMT 3" </t>
  </si>
  <si>
    <t xml:space="preserve">UNION EMT 3" </t>
  </si>
  <si>
    <t>CABLE GUIA</t>
  </si>
  <si>
    <t>CAJA METALICA 80X80X30 INCLUYE ACCESORIOS DE INSTALACION</t>
  </si>
  <si>
    <t>CANALIZACION DE ENLACE INFERIOR EN 2D3" PVC</t>
  </si>
  <si>
    <t xml:space="preserve">TUBERIA PVC TIPO A 3" </t>
  </si>
  <si>
    <t>TERMINAL PVC 3"</t>
  </si>
  <si>
    <t>CAMARA DE ENTRADA 0.7X1.2X1.2 METROS DE ACUERDO A RITEL</t>
  </si>
  <si>
    <t>TAPA Y MARCO CAMARA DE ENTRADA</t>
  </si>
  <si>
    <t>LADRILLO COMUN Y COCIDO</t>
  </si>
  <si>
    <t>CEMENTO</t>
  </si>
  <si>
    <t>BTO</t>
  </si>
  <si>
    <t xml:space="preserve"> ARENA DE PEÑA</t>
  </si>
  <si>
    <t>MIXTO</t>
  </si>
  <si>
    <t>TABLA</t>
  </si>
  <si>
    <t>ASESORIA OBRA CIVIL SETI</t>
  </si>
  <si>
    <t>CANALETA 10X5 CM PARA SETI-SETS INCLUYE ACCESORIOS DE INSTALACION</t>
  </si>
  <si>
    <t xml:space="preserve">CANALETA 10X5CM </t>
  </si>
  <si>
    <t>MASTIL PARA ANTENA TDT EN 1D2" IMC X 2MT INCLUYE ANCLAJE</t>
  </si>
  <si>
    <t xml:space="preserve">TUBERIA IMC 2" </t>
  </si>
  <si>
    <t xml:space="preserve">CAPACETE IMC 2" </t>
  </si>
  <si>
    <t xml:space="preserve">SISTEMA ANCLAJE </t>
  </si>
  <si>
    <t>SALIDA PARA TOMA DE USUARIO INCLUYE: TUBERIA PVC/EMT 2D3/4", TRES CAJAS TOMA DE USUARIO Y PLACA CIEGA 35 METROS</t>
  </si>
  <si>
    <t xml:space="preserve">TUBERIA EMT 3/4" </t>
  </si>
  <si>
    <t>TERMINAL EMT 3/4"</t>
  </si>
  <si>
    <t>SISTEMA A TIERRA EL CUAL INCLUYE: VARILLA Cu 100% 2.44M - SOLDADURA 115g - CABLE DESNUDO 2/0 - CAJA DE INSPECCION 30X30</t>
  </si>
  <si>
    <t xml:space="preserve">CABLE 2/0 Cu 100% </t>
  </si>
  <si>
    <t xml:space="preserve">VARILLA Cu 100% 2.44m 5/8" </t>
  </si>
  <si>
    <t>SOLDADURA 115g</t>
  </si>
  <si>
    <t>CAJA DE INSPECCION 30X30 MAMPOSTERIA</t>
  </si>
  <si>
    <t xml:space="preserve">CABLE DESNUDO 2/0 SISTEMA A TIERRA </t>
  </si>
  <si>
    <t>CAJA DE INSPECCION 30X30 PARA SISTEMA A TIERRA</t>
  </si>
  <si>
    <t>PASE DE CONEXIÓN EN SISTEMA A TIERRA A ARMARIO DE MEDIDORES</t>
  </si>
  <si>
    <t>TUBERIA IMC 1"</t>
  </si>
  <si>
    <t xml:space="preserve">CAJA METALICA 10X10 MAS CONECTOR BIMETALICO </t>
  </si>
  <si>
    <t>CAJA METALICA 10X10X10</t>
  </si>
  <si>
    <t xml:space="preserve">CONECTOR BIMETALICO </t>
  </si>
  <si>
    <t xml:space="preserve">CANALIZACION 1D1" PVC + 1/0 ALUMINIO </t>
  </si>
  <si>
    <t>TUBERIA PVC 1"</t>
  </si>
  <si>
    <t>ALUMINIO DESNUDO 1/0</t>
  </si>
  <si>
    <t>PUNTA CAPTADORA IONIZANTE NIVEL IV 33 METROS CON MASTIL DE 2 METROS 1D2"IMC Y SISTEMA DE ANCLAJE</t>
  </si>
  <si>
    <t>PUNTA CAPTADORA IONIZANTE NIVEL IV 33 METROS</t>
  </si>
  <si>
    <t>SALIDA PARA LUMINARIA LED DE INCRUSTAR 120V / 9W INCLUYE: TUBERIA PVC SCH40- CABLE 12 LH - CAJAS OCTOGONALES - ENCAUCHETADO 3X12 - PRENSAESTOPA - TAPA CIEGA ACCESORIOS DE INSTALACION, NO INCLUYE SUMINISTRO E INSTALACION DE APARATO</t>
  </si>
  <si>
    <t>CABLE 12 Cu LH</t>
  </si>
  <si>
    <t>SALIDA PARA TOMACORRIENTE DOBLE 120V / GFCI INCLUYE: TUBERIA PVC TIPO A- CABLE 12 LH - CAJAS 5800-2400 - ACCESORIOS DE INSTALACION - TOMACORIENTE GFCI GENESIS</t>
  </si>
  <si>
    <t>SALIDA PARA TOMACORRIENTE DOBLE 120V / P/T INCLUYE: TUBERIA PVC TIPO A- CABLE 12 LH - CAJAS 5800-2400 - ACCESORIOS DE INSTALACION - TOMACORRIENTE GENESIS</t>
  </si>
  <si>
    <t>SALIDA PARA PUERTA VEHICULAR 208V INCLUYE: TUBERIA EMT 3/4"- CABLE 12 LH - CAJAS 2400 -  ACCESORIOS DE INSTALACION, TOMA TRIFASICA 20A</t>
  </si>
  <si>
    <t>TOMACORRIENTE TRIFASICA 20A</t>
  </si>
  <si>
    <t>SALIDA PARA ASCENSOR VEHICULAR 208V INCLUYE: TUBERIA EMT 1 1/4""- CABLE 4 LH - CAJAS 2400 -  ACCESORIOS DE INSTALACION, NO INCLUYE SUMINISTRO E INSTALACION DE APARATO,TOMA TRIFASICA 60A</t>
  </si>
  <si>
    <t>CABLE 4 Cu LH</t>
  </si>
  <si>
    <t>CABLE DESN 8 Cu</t>
  </si>
  <si>
    <t>TOMACORRIENTE TRIFASICA 60A</t>
  </si>
  <si>
    <t>SALIDA PARA INTERRUPTOR SENCILLO INCLUYE: TUBERIA PVC TIPO A- CABLE 12 LH  - CAJAS 5800-2400 - ACCESORIOS DE INSTALACION - INTERRUPTOR SENCILLO GENESIS</t>
  </si>
  <si>
    <t>SALIDA PARA INTERRUPTOR DOBLE INCLUYE: TUBERIA PVC TIPO A- CABLE 12 LH  - CAJAS 5800-2400 - ACCESORIOS DE INSTALACION - INTERRUPTOR DOBLE GENESIS</t>
  </si>
  <si>
    <t>TRANSFERENCIA ELECTRICA 80A AUTOMATICA A BASE DE CONTACTORES AC3</t>
  </si>
  <si>
    <t xml:space="preserve">ARMARIO DE MEDIDA 18 CUENTAS DE ACUERDO A DISEÑO APROBADO </t>
  </si>
  <si>
    <t xml:space="preserve">CANALIZACION EN 1D1 1/2" IMC </t>
  </si>
  <si>
    <t xml:space="preserve">CAPACETE DE 1 1/2" IMC </t>
  </si>
  <si>
    <t xml:space="preserve">TENSOR DE ACOMETIDAS </t>
  </si>
  <si>
    <t>ACOMETIDA TRENZADA 3X35 + 1X50 MM2 ALUMINIO</t>
  </si>
  <si>
    <t xml:space="preserve">PERCHA PORTA AISLADOR </t>
  </si>
  <si>
    <t xml:space="preserve">CINTA DE ACERO INOXIDABLE </t>
  </si>
  <si>
    <t>AMARRE PLASTICO PARA CABLE TRENZADO</t>
  </si>
  <si>
    <t>SALIDA PORTERO EN CABLE UTP 5E + 1D3/4" HASTA CENTRO DE CONTROL</t>
  </si>
  <si>
    <t>CAJA 5800</t>
  </si>
  <si>
    <t>CABLE UTP 5E</t>
  </si>
  <si>
    <t>SALIDA PARA TOMA DE USUARIO TDT, INCLUYE TOMA PARA TDT, CABLE RG 6 Y CONECTORES F</t>
  </si>
  <si>
    <t>CONECTOR F</t>
  </si>
  <si>
    <t>CABLE RG6</t>
  </si>
  <si>
    <t>TOMA TDT RITEL</t>
  </si>
  <si>
    <t>REPARTIDOR DE CUATRO SALIDAS</t>
  </si>
  <si>
    <t>TAP DERIVADOR 1 TAP</t>
  </si>
  <si>
    <t xml:space="preserve">CABLE RG 6 PARA VERTICAL </t>
  </si>
  <si>
    <t>CONECTOR F PARA CONEXIONES VERTICALES</t>
  </si>
  <si>
    <t>EQUIPO DE CABECERA TDT PROGRAMABLE PARA SEÑALES TDT</t>
  </si>
  <si>
    <t>ANTENA TDT CERTIFICADA</t>
  </si>
  <si>
    <t>AMPLIFICADOR TDT</t>
  </si>
  <si>
    <t>OBJETO</t>
  </si>
  <si>
    <t xml:space="preserve">REDES ELECTRICAS Y RITEL </t>
  </si>
  <si>
    <t>PROYECTO</t>
  </si>
  <si>
    <t>EDIFICIO DRESDEN</t>
  </si>
  <si>
    <t xml:space="preserve">INGENIERO </t>
  </si>
  <si>
    <t>MIGUEL ARCINIEGAS</t>
  </si>
  <si>
    <t>VR TOTAL CAPITULO</t>
  </si>
  <si>
    <t>VR MATERIAL CAPITULO</t>
  </si>
  <si>
    <t>VR M/O CAPITULO</t>
  </si>
  <si>
    <t>RED ELECTRICA INTERNA APARTAMENTOS</t>
  </si>
  <si>
    <t>UNIDAD</t>
  </si>
  <si>
    <t>VR. UN. MATERIAL</t>
  </si>
  <si>
    <t xml:space="preserve">VR. PARCIAL  MATERIAL </t>
  </si>
  <si>
    <t>VR. UN. M/O</t>
  </si>
  <si>
    <t>VR. PARCIAL M/0</t>
  </si>
  <si>
    <t>VR. UNITARIO MAT + M/O</t>
  </si>
  <si>
    <t xml:space="preserve">VR. PARCIAL </t>
  </si>
  <si>
    <t>U</t>
  </si>
  <si>
    <t>BREAKER TIPO ENCHUFABLE 1X20 A 10kA</t>
  </si>
  <si>
    <t>RED RITEL INTERNA APARTAMENTOS</t>
  </si>
  <si>
    <t>ACOMETIDAS ELECTRICAS APARTAMENTOS - ZONAS COMUNES</t>
  </si>
  <si>
    <t>M</t>
  </si>
  <si>
    <t>ACOMETIDA ELECTRICA EN 1X8+1X8+1X10T Cu + 1D1" EMT/PVC SETS</t>
  </si>
  <si>
    <t>TABLERO MONOFASICO SEIS CIRCUITOS 120V (SETI-SETS)</t>
  </si>
  <si>
    <t>RED RITEL DISTRIBUCION</t>
  </si>
  <si>
    <t>SALONES DE TELECOMUNICACIONES</t>
  </si>
  <si>
    <t>ASESORIA OBRA CIVIL SETS</t>
  </si>
  <si>
    <t>RED RITEL INTERNA ZONAS COMUNES</t>
  </si>
  <si>
    <t>SIPRA Y SISTEMA A TIERRA</t>
  </si>
  <si>
    <t>PUNTA CAPTADORA IONIZANTE NIVEL IV 33 METROS CON MASTIL DE 2 METROS 1D2"IMC Y SISTEMA DE ANNCLAJE</t>
  </si>
  <si>
    <t>RED ELECTRICA ZONAS COMUNES</t>
  </si>
  <si>
    <t>SALIDA PARA LUMINARIA LED LINEAL 120V / 18W INCLUYE: TUBERIA PVC SCH40- CABLE 12 LH - CAJAS OCTOGONALES - ENCAUCHETADO 3X12 - PRENSAESTOPA - TAPA CIEGA ACCESORIOS DE INSTALACION, NO INCLUYE SUMINISTRO E INSTALACION DE APARATO</t>
  </si>
  <si>
    <t>SALIDA PARA LUMINARIA APLIQUE 120V / 9W INCLUYE: TUBERIA PVC TIPOA - SCH40- CABLE 12 LH - CAJAS OCTOGONALES - ENCAUCHETADO 3X12 - PRENSAESTOPA - TAPA CIEGA ACCESORIOS DE INSTALACION, NO INCLUYE SUMINISTRO E INSTALACION DE APARATO</t>
  </si>
  <si>
    <t>SALIDA PARA LUMINARIA LED DE EMERGENCIA 120V / 4W INCLUYE: TUBERIA PVC SCH40- CABLE 12 LH - CAJAS OCTOGONALES - ENCAUCHETADO 3X12 - PRENSAESTOPA - TAPA CIEGA ACCESORIOS DE INSTALACION, NO INCLUYE SUMINISTRO E INSTALACION DE APARATO</t>
  </si>
  <si>
    <t>SALIDA PARA LUMINARIA LED TABACO 120V / 4W INCLUYE: TUBERIA PVC TIPO A-  SCH40- CABLE 12 LH - CAJAS OCTOGONALES - ENCAUCHETADO 3X12 - PRENSAESTOPA - TAPA CIEGA ACCESORIOS DE INSTALACION, NO INCLUYE SUMINISTRO E INSTALACION DE APARATO</t>
  </si>
  <si>
    <t>SALIDA PARA LUMINARIA LED REFLECTOR 120V / 20W INCLUYE: TUBERIA PVC TIPO A-  SCH40- CABLE 12 LH - CAJAS OCTOGONALES - ENCAUCHETADO 3X12 - PRENSAESTOPA - TAPA CIEGA ACCESORIOS DE INSTALACION, NO INCLUYE SUMINISTRO E INSTALACION DE APARATO</t>
  </si>
  <si>
    <t>SALIDA PARA DUPLICADORES 208V INCLUYE: TUBERIA EMT 3/4"- CABLE 12 LH - CAJAS 2400 -  ACCESORIOS DE INSTALACION, TOMA TRIFASICA 20A</t>
  </si>
  <si>
    <t>SALIDA PARA SENSOR 360º 120V / 9W INCLUYE: TUBERIA PVC SCH40- CABLE 12 LH - CAJAS OCTOGONALES - ENCAUCHETADO 3X12 - PRENSAESTOPA - TAPA CIEGA ACCESORIOS DE INSTALACION, NO INCLUYE SUMINISTRO E INSTALACION DE APARATO</t>
  </si>
  <si>
    <t>PLANTA ELECTRICA 27kVA EFECTIVOS BOGOTA INSONORIZADA, INCLUYE ACCESORIOS DE INSTALACION BREAKER DE PROTECCION EN PLANTA E INSTALACION DE SISTEMA DE EXPULSION DE GASES.</t>
  </si>
  <si>
    <t>ACOMETIDA ELECTRICA EN 3X4+1X6+1X6T Al  AM1-TRGZC</t>
  </si>
  <si>
    <t>ACOMETIDA ELECTRICA EN 3X4+1X6+1X6T Al + 1D1 1/4" EMT/PVC PLANTA -TRGZC</t>
  </si>
  <si>
    <t>SERIE 4 CODENSA  (DE ACUERDO A APROBACION DE O.P. PUEDE VARIAR)</t>
  </si>
  <si>
    <t>SISTEMA DE CITOFONIA IP</t>
  </si>
  <si>
    <t>CAJA METALICA DE CITOFONIA 30X30X10</t>
  </si>
  <si>
    <t>SALIDA PARA CITOFONO DESDE CENTRO DE CONTROL A APARTAMENTO EN CABLE UTP 5E + 1D3/4", INCLUYE ACCESORIOS DE INSTALACION, CAJAS DE PASO, CAJA 5800 FINAL. NO INCLUYE SUMINISTRO DE APARATO</t>
  </si>
  <si>
    <t>SISTEMA TDT</t>
  </si>
  <si>
    <t>ACOMPAÑAMIENTO Y LEGALIZACION</t>
  </si>
  <si>
    <t>ACOMPAÑAMIENTO PARA CERTIFICACION RETIE</t>
  </si>
  <si>
    <t>ACOMPAÑAMIENTO PARA CERTIFICACION RED INFRAESTRUCTURA SOPORTE RITEL</t>
  </si>
  <si>
    <t>ACOMPAÑAMIENTO PARA ENERGIZACION CON CODENSA</t>
  </si>
  <si>
    <t>TOTAL CD</t>
  </si>
  <si>
    <t>ADMON 8%</t>
  </si>
  <si>
    <t>IMPREVISTO 3%</t>
  </si>
  <si>
    <t>UTILIDAD 5%</t>
  </si>
  <si>
    <t>IVA/UTILIDAD 19%</t>
  </si>
  <si>
    <t>TOTAL PROYECTO</t>
  </si>
  <si>
    <t>SANITARIO</t>
  </si>
  <si>
    <t>DUCHA</t>
  </si>
  <si>
    <t>LAVAPLATOS</t>
  </si>
  <si>
    <t>5.1</t>
  </si>
  <si>
    <t>3.1</t>
  </si>
  <si>
    <t>3.2</t>
  </si>
  <si>
    <t>1,2</t>
  </si>
  <si>
    <t>CAJILLA PARA MEDIDORES</t>
  </si>
  <si>
    <t>RED GENERAL DE AGUA FRIA</t>
  </si>
  <si>
    <t>PUNTOS HIDRAULICOS DE AGUA FRIA</t>
  </si>
  <si>
    <t>RED GENERAL AGUAS NEGRAS</t>
  </si>
  <si>
    <t>MONTAJE DE APARATOS</t>
  </si>
  <si>
    <t>1,1</t>
  </si>
  <si>
    <t>PUNTOS SANITARIOS</t>
  </si>
  <si>
    <t>2.1</t>
  </si>
  <si>
    <t>2.2</t>
  </si>
  <si>
    <t>4.1</t>
  </si>
  <si>
    <t>ml</t>
  </si>
  <si>
    <t>mL</t>
  </si>
  <si>
    <t>Ml</t>
  </si>
  <si>
    <t>M2</t>
  </si>
  <si>
    <t>1.1</t>
  </si>
  <si>
    <t>1.2</t>
  </si>
  <si>
    <t>1.3</t>
  </si>
  <si>
    <t>1.4</t>
  </si>
  <si>
    <t>1.5</t>
  </si>
  <si>
    <t>1.6</t>
  </si>
  <si>
    <t>1.7</t>
  </si>
  <si>
    <t>1.8</t>
  </si>
  <si>
    <t>1.9</t>
  </si>
  <si>
    <t>1.10</t>
  </si>
  <si>
    <t>1.11</t>
  </si>
  <si>
    <t>1.12</t>
  </si>
  <si>
    <t>6.1</t>
  </si>
  <si>
    <t>6.2</t>
  </si>
  <si>
    <t>6.3</t>
  </si>
  <si>
    <t>6.4</t>
  </si>
  <si>
    <t>10.1</t>
  </si>
  <si>
    <t>Aseo general de obra</t>
  </si>
  <si>
    <t>Nivelación con base en Superboard.</t>
  </si>
  <si>
    <t>2.4</t>
  </si>
  <si>
    <t>Alistado de pisos e=0.03 m con mortero - Baños</t>
  </si>
  <si>
    <t>3.3</t>
  </si>
  <si>
    <t>3.4</t>
  </si>
  <si>
    <t>PRESUPUESTO DE OBRA ADECUACIÓN OFICINAS CONSEJO NACIONAL DE TÉCNICOS ELECTRICISTAS.</t>
  </si>
  <si>
    <t>1.13</t>
  </si>
  <si>
    <t>1.14</t>
  </si>
  <si>
    <t>M_02 Suministro de mueble para impresora. 1,20x0,55m // Pl - D01</t>
  </si>
  <si>
    <t>M_03 Suministro de mueble para impresora. 0,50x0,60m // Pl - D01</t>
  </si>
  <si>
    <t>M_04 Suministro e instalación de mueble de archivo  3,40X0,47M H=2,20m  // Pl - D02</t>
  </si>
  <si>
    <t>M_05 Suministro e instalación de mueble para gerencia. 1,50x0,60m  //  Pl - D01</t>
  </si>
  <si>
    <t>M_06 Suministro e instalación de mueble para gerencia. 1,50x0,70m  // Pl - D01</t>
  </si>
  <si>
    <t>M_07 Suministro e instalación de mueble para gerencia 1,30x0,50m  // Pl - D01</t>
  </si>
  <si>
    <t>M_10 Suministro e instalación de mesa de cafetería. 1,50x1,0m // Pl - D01</t>
  </si>
  <si>
    <t>M_12 Suministro e instalación de recepción 2,30x0,75m  // Pl - D06</t>
  </si>
  <si>
    <t>ME_01 &amp; ME_02 Enchape de madera - Tipo madera Fresno // Pl - D02</t>
  </si>
  <si>
    <t>M_13 Suministro de mueble de reuniones Tablex formica. // Pl - D09</t>
  </si>
  <si>
    <t>M_18 Suministro de mueble para gerencia. 1,40x0,60m. // Pl - D09</t>
  </si>
  <si>
    <t>M_19 Suministro de mueble para gerencia. 1,30x0,70m. // Pl - D09</t>
  </si>
  <si>
    <t>M-20 Suministro mesa reuniones 4 puestos en tablex 80x80cm. // Pl - D09</t>
  </si>
  <si>
    <t>MA-02 Suministro de matera de 120x35cm   h=95cm. // Pl - D10</t>
  </si>
  <si>
    <t>MA-03 Suministro de matera 270x35cm   h=95cm. // Pl - D10</t>
  </si>
  <si>
    <t xml:space="preserve">MA-04 Suministro de matera 1,79x35cm   h=95cm. // Pl - D10 </t>
  </si>
  <si>
    <t>MA-05 Suministro de matera 220x35cm. // Pl - D10</t>
  </si>
  <si>
    <t>ME_03 &amp; ME_04 Enchape de madera - Tipo madera Fresno // Pl - D14</t>
  </si>
  <si>
    <t>1.15</t>
  </si>
  <si>
    <t>1.17</t>
  </si>
  <si>
    <t>2.3</t>
  </si>
  <si>
    <t>M_11 Suministro e instalación de mueble cuarto de aseo 2,20x1,30m  // Pl - D01</t>
  </si>
  <si>
    <t>3.5</t>
  </si>
  <si>
    <t>Suministro e instalación de estuco y pintura 2 manos en muro sobre pañete interior</t>
  </si>
  <si>
    <t>TRANSPORTE</t>
  </si>
  <si>
    <t>OTROS</t>
  </si>
  <si>
    <t>COSTOS DIRECTOS E INDIRECTOS</t>
  </si>
  <si>
    <t>PRESUPUESTO RESUMIDO</t>
  </si>
  <si>
    <t>FECHA:</t>
  </si>
  <si>
    <t xml:space="preserve">Suministro y ejecución de cerramiento de obra en muro dry-wall doble cara e=10cm (aislamiento punto fijo) sin acabado, incluye puerta con cerrojo. </t>
  </si>
  <si>
    <t>NIVELACIÓN DE PISOS.</t>
  </si>
  <si>
    <t>PISOS - ENCHAPES - ACABADOS.</t>
  </si>
  <si>
    <t>INSTALACIONES ELECTRICAS.</t>
  </si>
  <si>
    <t xml:space="preserve"> INSTALACIONES HIDRAULICAS Y SANITARIAS.</t>
  </si>
  <si>
    <t>PAÑETES-REVOQUES-REPELLOS.</t>
  </si>
  <si>
    <t>PRELIMINARES.</t>
  </si>
  <si>
    <t>MUROS Y CIELO RASOS.</t>
  </si>
  <si>
    <t>Muros</t>
  </si>
  <si>
    <t>7.1.1</t>
  </si>
  <si>
    <t>Cielo rasos.</t>
  </si>
  <si>
    <t>7.1.2</t>
  </si>
  <si>
    <t>7.1.3</t>
  </si>
  <si>
    <t>7.1.4</t>
  </si>
  <si>
    <t>Suministro e instalación de cielo raso acceso a oficinas con lateral pintado.</t>
  </si>
  <si>
    <t>7.2.1</t>
  </si>
  <si>
    <t>7.2.2</t>
  </si>
  <si>
    <t>7.2.3</t>
  </si>
  <si>
    <t>7.2.4</t>
  </si>
  <si>
    <t>Conte.</t>
  </si>
  <si>
    <t>8.1.1</t>
  </si>
  <si>
    <t>8.1.2</t>
  </si>
  <si>
    <t>8.1.3</t>
  </si>
  <si>
    <t>8.1.4</t>
  </si>
  <si>
    <t>8.1.5</t>
  </si>
  <si>
    <t>8.1.6</t>
  </si>
  <si>
    <t>8.1.7</t>
  </si>
  <si>
    <t>8.1.8</t>
  </si>
  <si>
    <t>Coworking.</t>
  </si>
  <si>
    <t>M-23 Mueble trabajo superficie lateral entamborada 384x45cm. // Pl - D11</t>
  </si>
  <si>
    <t xml:space="preserve">Subtotal </t>
  </si>
  <si>
    <t>9.1.1</t>
  </si>
  <si>
    <t>9.1.2</t>
  </si>
  <si>
    <t xml:space="preserve">Un </t>
  </si>
  <si>
    <t>9.2.1</t>
  </si>
  <si>
    <t>9.2.2</t>
  </si>
  <si>
    <t>Cambio de ventaneria existente en aluminio</t>
  </si>
  <si>
    <t>Suministro e instalación de lavamanos bajo poner  Novara Corona -REF O19301001 Color blanco - Todos los baños</t>
  </si>
  <si>
    <t>Suministro e instalación de Jabonera Ducha Koral Mate Black REF KR6195551 de Corona. Bñ02 Hombres.</t>
  </si>
  <si>
    <t>Suministro e instalación de dispensador de toallas de papel Vertical AyA ABS Negro REF:7-AA-AH35600 de accesorios y acabados - Todos los baños</t>
  </si>
  <si>
    <t>Suministro e instalación de repisa en madera 30x60cm sobre sanitario - Bñ02 Hombres</t>
  </si>
  <si>
    <t>Suministro e instalación de Dispensador de Jabón Líquido Vertical AyA ABS Cromado, REF: U-8-AA-A672CP-1 de Accesorios y acabados - Todos los baños</t>
  </si>
  <si>
    <t>Suministro e instalación de tope puerta cromado para piso. Todos los baños</t>
  </si>
  <si>
    <t>Suministro e instalación de Secador De Manos eléctrico Sensor Acero Inoxidable 110v Institucional Código 571644 de Homecenter.. (No incluye punto E.) - Todos los baños</t>
  </si>
  <si>
    <t>Suministro e instalación de División y puerta de baños en laminado especial,  FORMICA COMPACTO, espesor de 12mm, acabado madera. Herrajes en acero inoxidable. con acabado en madera.</t>
  </si>
  <si>
    <t>Suministro e instalación de Extractor Baño Silent Design300 Bajo Consumo Modelo SILENTDESIGN300 Código 478546 de Soler Y Palau en Homecenter - Todos los baños</t>
  </si>
  <si>
    <t xml:space="preserve"> Suministro e instalación de espejo flotado de cristal de 4mm con borde biselado de 60x81cm. Bñ01 mujeres - Bñ01 hombres</t>
  </si>
  <si>
    <t>Suministro e instalación de espejo flotado de cristal de 4mm con borde biselado de 54x81cm. Bñ02 - Bñ03 mujeres y hombres</t>
  </si>
  <si>
    <t>Suministro e instalación de banca en madera 40x60cm - Tipo rejilla. Bñ02 Hombres</t>
  </si>
  <si>
    <t>Suministro e instalación de división de vidrio para ducha laminado 3+3
cierre traslapado 1,10x1,80 m -  Bñ02 Hombres. Incluye herrajes</t>
  </si>
  <si>
    <t xml:space="preserve">Suministro e instalación de estuco y pintura 1 mano en muro sobre pañete interior (muro perimetral antepecho) </t>
  </si>
  <si>
    <t>Suministro e instalación de pintura interior sobre pañete Baños. Color azul</t>
  </si>
  <si>
    <t>APARATOS Y ACCESORIOS DE BAÑO.</t>
  </si>
  <si>
    <t>MUEBLES Y APARATOS DE COCINA.</t>
  </si>
  <si>
    <t>MOBILIARIO Y CARPINTERIA DE MADERA.</t>
  </si>
  <si>
    <t>CERRAJERÍA.</t>
  </si>
  <si>
    <t>13.1</t>
  </si>
  <si>
    <t>13.2</t>
  </si>
  <si>
    <t>14.1</t>
  </si>
  <si>
    <t>14.2</t>
  </si>
  <si>
    <t>15.1</t>
  </si>
  <si>
    <t>11.1.1</t>
  </si>
  <si>
    <t>11.1.2</t>
  </si>
  <si>
    <t>11.1.3</t>
  </si>
  <si>
    <t>11.1.4</t>
  </si>
  <si>
    <t>11.1.5</t>
  </si>
  <si>
    <t>11.1.6</t>
  </si>
  <si>
    <t>11.1.7</t>
  </si>
  <si>
    <t>11.1.8</t>
  </si>
  <si>
    <t>11.1.9</t>
  </si>
  <si>
    <t>11.1.10</t>
  </si>
  <si>
    <t>11.1.11</t>
  </si>
  <si>
    <t>11.1.12</t>
  </si>
  <si>
    <t>11.1.13</t>
  </si>
  <si>
    <t>11.1.14</t>
  </si>
  <si>
    <t>11.2.1</t>
  </si>
  <si>
    <t>11.2.2</t>
  </si>
  <si>
    <t>11.2.3</t>
  </si>
  <si>
    <t>11.2.4</t>
  </si>
  <si>
    <t>11.2.5</t>
  </si>
  <si>
    <t>11.2.6</t>
  </si>
  <si>
    <t>11.2.7</t>
  </si>
  <si>
    <t>11.2.8</t>
  </si>
  <si>
    <t>11.2.9</t>
  </si>
  <si>
    <t>13.3</t>
  </si>
  <si>
    <t>13.4</t>
  </si>
  <si>
    <t>13.5</t>
  </si>
  <si>
    <t>PINTURAS.</t>
  </si>
  <si>
    <t>TOTAL PRESUPUESTO ADECUACIÓN OFICINA</t>
  </si>
  <si>
    <t>2.5</t>
  </si>
  <si>
    <t>Alistado de pisos e=0.03 m con mortero Imp. Ducha Baño 02 Hombre</t>
  </si>
  <si>
    <t>SALIDAS PARA TOMAS</t>
  </si>
  <si>
    <t>SALIDA PARA ILUMINACION</t>
  </si>
  <si>
    <t>2.6</t>
  </si>
  <si>
    <t>2.7</t>
  </si>
  <si>
    <t>TABLEROS Y GABINETES</t>
  </si>
  <si>
    <t>RACK DE COMUNICACIONES 24U</t>
  </si>
  <si>
    <t>INTERRUPTOR ENCHUFABLE DE 1X20A</t>
  </si>
  <si>
    <t>INTERRUPTOR ENCHUFABLE DE 1X30A</t>
  </si>
  <si>
    <t>INTERRUPTOR ENCHUFABLE DE 1X50A</t>
  </si>
  <si>
    <t>3.6</t>
  </si>
  <si>
    <t>BY PASS CON 2 INTERRUPTORES AUTOMATICOS Y ENCLAVAMIENTO MANUAL</t>
  </si>
  <si>
    <t>4.2</t>
  </si>
  <si>
    <t>4.3</t>
  </si>
  <si>
    <t>ACOMETIDAS</t>
  </si>
  <si>
    <t>5.2</t>
  </si>
  <si>
    <t>5.3</t>
  </si>
  <si>
    <t>DESDE EL PUNTO DE CONEXIÓN PRINCIPAL DEL PISO NUEVE SE DERIVA HACIA
EL TABLERO DE DISTRIBUCION T-9P EN 3X1/0 + 1/0 + 6T CU LSZH,CON DUCTO
DE 2"</t>
  </si>
  <si>
    <t>ACOMETIDA CON CABLE TRENZADO 3X12</t>
  </si>
  <si>
    <t>DEL TABLERO TP-9 SE DERIVA HASTA EL TABLERO TR EN 3X8 + 8 + 10T CU LSZH
CON DCUTO DE 1"</t>
  </si>
  <si>
    <t>VARIOS</t>
  </si>
  <si>
    <t>PROVISIONALES DE OBRA</t>
  </si>
  <si>
    <t>PLANOS RECORD</t>
  </si>
  <si>
    <t>DISEÑO ELECTRICO</t>
  </si>
  <si>
    <t>CERTIFICACION RETIE</t>
  </si>
  <si>
    <t>TOTAL PRESUPUESTO ELECTRICO</t>
  </si>
  <si>
    <t xml:space="preserve">FECHA: </t>
  </si>
  <si>
    <t>TUBERIA PVC-P 3/4"</t>
  </si>
  <si>
    <t>ACCESORIO PVC-P 3/4"</t>
  </si>
  <si>
    <t>VÁLVULA PASO DIRECTO 1/2"</t>
  </si>
  <si>
    <t>SANITARIO 1/2"</t>
  </si>
  <si>
    <t>LAVAMANOS 1/2"</t>
  </si>
  <si>
    <t>DUCHA 1/2"</t>
  </si>
  <si>
    <t>LAVAPLATOS 1/2"</t>
  </si>
  <si>
    <t>4.4</t>
  </si>
  <si>
    <t>TUBERIA PVC-S 2"</t>
  </si>
  <si>
    <t>ACCESORIO PVC-S 2"</t>
  </si>
  <si>
    <t>TOTAL PRESUPUESTO HIDRAULICO</t>
  </si>
  <si>
    <t>Suministro e instalación de estructura de nivelación con perfiles metálicos y base en Superboard. Con aislante en poliuretano expandido de alta desnidad. H=20cm</t>
  </si>
  <si>
    <t>Pañete impermeabilizado para ducha Baño03 hombres.</t>
  </si>
  <si>
    <t>3.7</t>
  </si>
  <si>
    <t>Cerradura manija baño Bari de Yale color negro, Para puertas de baño y cuarto de aseo y cocineta</t>
  </si>
  <si>
    <t>Cerradura manija Lincoln color natural Entrada de Yale, para rack</t>
  </si>
  <si>
    <t>Pv - 02 Suministro e instalación de puerta en vidrio templado de 1,80x2,18m  (incluye herrajes y manijas) // Pl - D08 - Inc. IVA.</t>
  </si>
  <si>
    <t>Pv - 02 Suministro e instalación de puerta en vidrio templado de 1,80x2,18m  Acceso. // Pl - D13 - 3,92m2 Inc. IVA</t>
  </si>
  <si>
    <t>Pv - 01 Suministro e instalación de puerta en vidrio templado de 0,80x2,28m Sala de juntas Of. 2 y 3  // Pl - D13 - 7,30 m2 Inc. IVA</t>
  </si>
  <si>
    <t>Pañete liso muros e Interiores baños.</t>
  </si>
  <si>
    <t>Pañete de rectificación en muro antepecho perimetral.</t>
  </si>
  <si>
    <t>Resane de placa contra piso cara inferior.</t>
  </si>
  <si>
    <t>Desarrollo de contrato según presupuesto hidrosanitario</t>
  </si>
  <si>
    <t>Desarrollo de contrato según presupuesto eléctrico</t>
  </si>
  <si>
    <t>12.1</t>
  </si>
  <si>
    <t>12.2</t>
  </si>
  <si>
    <t>12.3</t>
  </si>
  <si>
    <t>12.4</t>
  </si>
  <si>
    <t>12.5</t>
  </si>
  <si>
    <t>12.6</t>
  </si>
  <si>
    <t>12.7</t>
  </si>
  <si>
    <t>12.8</t>
  </si>
  <si>
    <t>12.9</t>
  </si>
  <si>
    <t>12.10</t>
  </si>
  <si>
    <t>12.11</t>
  </si>
  <si>
    <t>12.12</t>
  </si>
  <si>
    <t>12.13</t>
  </si>
  <si>
    <t>12.14</t>
  </si>
  <si>
    <t>12.15</t>
  </si>
  <si>
    <t>12.16</t>
  </si>
  <si>
    <t>12.17</t>
  </si>
  <si>
    <t>12.18</t>
  </si>
  <si>
    <t>12.19</t>
  </si>
  <si>
    <t>12.20</t>
  </si>
  <si>
    <t>12.21</t>
  </si>
  <si>
    <t>INTALACIONES ESPECIALES SOLAR SCREEN.</t>
  </si>
  <si>
    <t>SALIDA PARA TOMA REGULADA INCLUYE SUS RESPECTIVOS ELEMENTOS DE UNION Y FIJACION
PARA CANALETA</t>
  </si>
  <si>
    <t>1,3</t>
  </si>
  <si>
    <t>1,4</t>
  </si>
  <si>
    <t>1,5</t>
  </si>
  <si>
    <t>SALIDA PARA SEÑALES DE EMERGENCIA INCLUYE SUS RESPECTIVOS ELEMENTOS DE UNION , FJACION Y DRIVER 21,56 [m]</t>
  </si>
  <si>
    <t>2.8</t>
  </si>
  <si>
    <t>INSTALACION DE LUMINARIAS INCLUYE SUS RESPECTIVOS ELEMENTOS DE UNION , FJACION</t>
  </si>
  <si>
    <t>2.9</t>
  </si>
  <si>
    <t>INSTALACION DE INTERRUPTOR SENCILLO INCLUYE SUS RESPECTIVOS ELEMENTOS DE UNION , FJACION</t>
  </si>
  <si>
    <t>2.10</t>
  </si>
  <si>
    <t>INSTALACION DE INTERRUPTOR DOBLE INCLUYE SUS RESPECTIVOS ELEMENTOS DE UNION , FJACION</t>
  </si>
  <si>
    <t>2.11</t>
  </si>
  <si>
    <t>INSTALACION DE INTERRUPTOR TRIPLE INCLUYE SUS RESPECTIVOS ELEMENTOS DE UNION , FJACION,</t>
  </si>
  <si>
    <t>2.12</t>
  </si>
  <si>
    <t>TUBERIA EMT 3/4 " INCLUYE SUS RESPECTIVOS ELEMENTOS DE UNION , FJACION</t>
  </si>
  <si>
    <t>TABLERO PRINCIPAL PISO 9 - 36 CIRCUITOS CON ESPACIO PARA TOTAIZADOR INCLUYE SUS RESPECTIVOS ELEMENTOS DE UNION Y FIJACION</t>
  </si>
  <si>
    <t>TABLERO REGULADO - 12 CIRCUITOS SIN ESPACIO PARA TOTAIZADOR INCLUYE SUS RESPECTIVOS ELEMENTOS DE UNION Y FIJACION</t>
  </si>
  <si>
    <t>SALIDA PARA DATOS INCLUYE SUS RESPECTIVOS ELEMENTOS DE UNION Y FIJACION PARA CANALETA</t>
  </si>
  <si>
    <t>SALIDA DE CAMARAS DE SEGURIDAD INCLUYE SUS RESPECTIVOS ELEMENTOS DE UNION Y FIJACION PARA CANALETA</t>
  </si>
  <si>
    <t>SALIDA DE ACCESS POINT INCLUYE SUS RESPECTIVOS ELEMENTOS DE UNION Y FIJACION</t>
  </si>
  <si>
    <t>SALIDA PARA VOZ INCLUYE SUS RESPECTIVOS ELEMENTOS DE UNION Y FIJACION PARA CANALETA</t>
  </si>
  <si>
    <t>4.5</t>
  </si>
  <si>
    <t>LONGITUD TOTAL ACCESS POINT</t>
  </si>
  <si>
    <t>4.6</t>
  </si>
  <si>
    <t>LONGITUD TOTAL CAMARAS DE SEGURIDAD</t>
  </si>
  <si>
    <t>4.7</t>
  </si>
  <si>
    <t>LONGITUD TOTAL VOZ Y DATOS</t>
  </si>
  <si>
    <t>4.8</t>
  </si>
  <si>
    <t>CANALETA PARA SALIDAS DE TOMAS NORMALES ,REGULAS , VOZ ,DATOS Y DERIVACIONES,INCLUYE SUS RESPECTIVOS ELEMENTOS DE UNION Y FIJACION PARA CANALETA</t>
  </si>
  <si>
    <t>BANDEJA PORTACABLES INCLUYE SUS RESPECTIVOS ELEMENTOS DE UNION Y FIJACION PARA CANALETA (TIPO MALLA)</t>
  </si>
  <si>
    <t>Suministro e instalación de Orinal Orinal Gotta Con Grifería Push Anti Vandálica. Incluye sistema de descarga. Bañ01 hombres</t>
  </si>
  <si>
    <t>8.1.9</t>
  </si>
  <si>
    <t>8.1.10</t>
  </si>
  <si>
    <t>8.1.11</t>
  </si>
  <si>
    <t>8.1.12</t>
  </si>
  <si>
    <t>8.1.13</t>
  </si>
  <si>
    <t>8.2.1</t>
  </si>
  <si>
    <t>8.2.2</t>
  </si>
  <si>
    <t>8.2.3</t>
  </si>
  <si>
    <t>8.2.4</t>
  </si>
  <si>
    <t>8.2.5</t>
  </si>
  <si>
    <t>8.2.6</t>
  </si>
  <si>
    <t>8.2.7</t>
  </si>
  <si>
    <t>Desmonte sistemas eléctricos y comunicación - Incluye transporte. (Luminarias, Rack, Cámara e infraestructura eléctrica).</t>
  </si>
  <si>
    <t>Construcción de poyo en estructura metálica y supoerboard. (ÁREA - 02 y 03 Baño Hombre),</t>
  </si>
  <si>
    <t xml:space="preserve">Resane en vigas con ancho de 25cm. 3 Caras por viga </t>
  </si>
  <si>
    <t>Suministro e instalación de guarda escoba en SPC general - G Escoba Mándala 2400x90x15 Gris REF KM05GR013</t>
  </si>
  <si>
    <t>PF_01 - Suministro e instalación de muebles "Plafón de madera" para fondo recepción"  Estructura en Drywall y revestimiento en chapilla.  // Pl - D01</t>
  </si>
  <si>
    <t>M_14 Suministro de mueble entamborada tablex 180x60cm. // Pl - D09</t>
  </si>
  <si>
    <t>M-22 Mueble trabajo superficie lateral entamborada 384x45cm. // Pl - D10</t>
  </si>
  <si>
    <t>Suministro e instalación de Estufa Vitrocerámica de Inducción 31x52 cm 2 Puestos EI2PVE Modelo EI2PVE</t>
  </si>
  <si>
    <t>Suministro e instalación de mesón de lavamanos en Quarzone - Fresh Concrete con reengruese de 10cm y salpicadero de 10cm de GRAMAR - Incluye estructura metálica - Todos los baños</t>
  </si>
  <si>
    <t>Suministro e instalación de grifería para lavamanos Corona Mono control Cascade Media Mate Black Antimicrobiano, REF CA1070001 - Todos los baños</t>
  </si>
  <si>
    <t>Suministro e instalación de sanitario SANIT INST 1 PIEZA CARLTON ADA S/TA ZA  REF EA09BL002 de Decorceramica y Fluxómetro de palanca para Sanitario . Importado AyA Ref.: SKU: 44-AA-Z6200-HET-YB-YC de Accesorios y acabados línea institucional, - Todos los baños</t>
  </si>
  <si>
    <t>Suministro e instalación de Dispensador De Papel Higiénico, Jumbo AyA Acero inoxidable REF:8-AA-845 de accesorios y acabados.- Todos los baños</t>
  </si>
  <si>
    <t>Suministro e instalación Ducha Mono control Inna Mate Black, REF NN4010001 de Coronal. Bñ02 Hombres.</t>
  </si>
  <si>
    <t>Suministro e instalación de Toallero Barra Koral Mate Black REF KR6215551 de Corona. Bñ02 Hombres.</t>
  </si>
  <si>
    <t>Suministro e instalación de Rejilla de piso ducha - Cárcamo de desagüe con sifón</t>
  </si>
  <si>
    <t>Suministro e instalación de pintura interior sobre pañete de recuperación. 2 manos. Placa contrapiso</t>
  </si>
  <si>
    <t>Suministro e instalación de pintura interior sobre pañete de recuperación. 2 manos.  Vigas y viguetas aéreas.</t>
  </si>
  <si>
    <t>M_15 Suministro de sofá tela con patas en acero. // Pl - D09</t>
  </si>
  <si>
    <t>M-16 Suministro de sofá en tela con patas en acero. // Pl - D09</t>
  </si>
  <si>
    <t>M-17 Suministro de mesa de centro flor morado. // Pl - D09</t>
  </si>
  <si>
    <t>suministro e instalación de Señalética oficinas. (Incluye diseño e impresión)</t>
  </si>
  <si>
    <t>SALIDA PARA ALUMBRADO - TIPO GALERIA CIRCULACION 6W ,INCLUYE SUS RESPECTIVOS ELEMENTOS DE UNION , FJACION Y SU RESPETIVO DRIVER - Spot Led Led Riel 3000Lm 30W Luz Blanca Negro</t>
  </si>
  <si>
    <t>SALIDA PARA ALUMBRADO - DESCOLGADAS CAFETERIA Y MUEBLES ALTO 6W,INCLUYE SUS RESPECTIVOS ELEMENTOS DE UNION , FJACION Y SU RESPECTIVO DRIVER - Lámpara Capri Colgante CO1</t>
  </si>
  <si>
    <t>SALIDA PARA ALUMBRADO - RECEPCIPCION BALA REDONDA DE 6W INCLUYE SUS RESPECTIVOS ELEMENTOS DE UNION , FJACION Y DRIVER - Spot Led Empotrar 3 Tonos Luz Cálida 6W</t>
  </si>
  <si>
    <t>SALIDA PARA ALUMBRADO -RECEPCION DESCOLGADA DE 6W INCLUYE SUS RESPECTIVOS ELEMENTOS DE UNION , FJACION Y DRIVER - Lámpara Milano 25 Colgante CO1 negra</t>
  </si>
  <si>
    <t>6.5</t>
  </si>
  <si>
    <t>SUMINISTRO E INSTALACION TAPAREGISTROS</t>
  </si>
  <si>
    <t>SALIDA PARA ALUMBRADO - TUBO LED 20W,INCLUYE SUS RESPETIVOS ELEMENTOS DE UNION , FIJACION Y SU RESPECTIVO DRIVER - Lámpara Lineal LED de Descolgar Negra (naranja)  Infinity 3535</t>
  </si>
  <si>
    <t>COMUNICACIONES</t>
  </si>
  <si>
    <t>COSTOS DIRECTOS E INDIRECTOS PRESUPUESTO ELECTRICO</t>
  </si>
  <si>
    <t>COSTOS DIRECTOS E INDIRECTOS PRESUPUESTO HIDROSANITARIO</t>
  </si>
  <si>
    <t>PM_02 Suministro e instalación de puerta abatible entamborada enchapada en formica F8  de 0,90x2,28m // Pl - D06 incluye marco en tablex.</t>
  </si>
  <si>
    <t xml:space="preserve">PM_03 Suministro e instalación depuerta abatible entamborada enchapada en formica F8  de 0,70x2,13 // Pl - D06 incluye marco en tablex. </t>
  </si>
  <si>
    <t>PM_01 Suministro e instalación de puerta abatible entamborada enchapada en formica F8 de 0,70x2,28m // Pl - D06, incluye marco en tablex.</t>
  </si>
  <si>
    <t>suministro e instalación Logo corporativo. (Recepción) Acero inoxidable grosor 3cm y letras pequeñas en acrilico con lamina color acero</t>
  </si>
  <si>
    <t>Suministro de silla Puestos de trabajo DELPHI PREMIUM</t>
  </si>
  <si>
    <t>Suministro silla gerencia y presidencia NOHA</t>
  </si>
  <si>
    <t xml:space="preserve">Suministro silla sala de juntas VICK </t>
  </si>
  <si>
    <t>Suministro silla cafeteria PIU</t>
  </si>
  <si>
    <t>Suministro silla atencion al cliente LOGAN</t>
  </si>
  <si>
    <t xml:space="preserve">Suministro silla de espera-recepción BOOM </t>
  </si>
  <si>
    <t>Suministro silla alta EMMA</t>
  </si>
  <si>
    <t>M_08 Suministro e instalación de mesa, sala de juntas; en tablex. 3,50x1,20m  // Pl - D01</t>
  </si>
  <si>
    <t>M_09 Suministro e instalación de mesa de juntas; en tablex de 1,50x1,20m // Pl - D01</t>
  </si>
  <si>
    <t>7.1.5</t>
  </si>
  <si>
    <t>Suministro e instalación de muro en superboard 1 cara. Antepecho.</t>
  </si>
  <si>
    <t>Suministro e instalación de muro en superboard 2 caras.</t>
  </si>
  <si>
    <t>Desmonte de cielo raso en dry-wall - Incluye trasciego, transporte y disposición final.</t>
  </si>
  <si>
    <t>Demolición de enchape piso y muros - Incluye trasciego, transporte y disposición final.</t>
  </si>
  <si>
    <t>Desmonte de mueble en madera perimetral  - Incluye trasciego, transporte y disposición final.</t>
  </si>
  <si>
    <t>Desmonte y retiro de mobiliario de cocina - Incluye trasciego, transporte y disposición final.</t>
  </si>
  <si>
    <t>Desmonte y retiro de mobiliario de baños privados -(lavamanos, sanitarios, divisiones en acero inoxidable, mesones en granito, espejos, papeleras, dispensador de jabón, secadores de manos)  Incluye trasciego, transporte y disposición final.</t>
  </si>
  <si>
    <t>Desmonte y retiro de mobiliario de baños sociales acceso -(lavamanos, sanitarios, divisiones en acero inoxidable, mesones en granito, espejos, papeleras, dispensador de jabón, secadores de manos)  Incluye trasciego, transporte y disposición final.</t>
  </si>
  <si>
    <t>Desmonte de división de baño. Incluye trasciego, transporte y disposición final.</t>
  </si>
  <si>
    <t>Demolición de muro en dry-wall - Incluye trasciego, transporte y disposición final.</t>
  </si>
  <si>
    <t>Demolición de muro en mampostería - Incluye trasciego, transporte y disposición final.</t>
  </si>
  <si>
    <t>Desmonte de división en madera / Vidrio. - Incluye trasciego, transporte y disposición final.</t>
  </si>
  <si>
    <t>Desmonte de equipo de aire acondicionado. - (incluye ductos) - Incluye trasciego, transporte y disposición final..</t>
  </si>
  <si>
    <t>Desmonte de marco y puertas en madera - Incluye trasciego, transporte y disposición final.</t>
  </si>
  <si>
    <t>Desmonte de archivo. - Incluye trasciego, transporte y disposición final.</t>
  </si>
  <si>
    <t>Desmonte de ventanas internas sobre muro en drywall - Incluye trasciego, transporte y disposición final.</t>
  </si>
  <si>
    <t>Desmonte de persianas perimetral - Incluye trasciego, transporte y disposición final.</t>
  </si>
  <si>
    <t xml:space="preserve">Resane de Viguetas. H=10 3 Caras por vigueta </t>
  </si>
  <si>
    <t>Suministro e instalación de enchape para piso Porcelanato Tempo 30x60 Silver REF KP04SV1653 - Todos los baños.</t>
  </si>
  <si>
    <t>Suministro e instalación de enchape para Piso Y Pared Estilo Piedra Uso Exterior Sandstone Adz 30x60 Beige, REF KP04BE1066 - Todos los baños</t>
  </si>
  <si>
    <t>Suministro e instalación de Vinílico Para Piso Estilo Madera Spc Mandala Mv Gris
REF KF04GR128</t>
  </si>
  <si>
    <t>Muro en bloque estructural cerramiento de vano - 01-baño hombres-cocineta.</t>
  </si>
  <si>
    <t xml:space="preserve">Suministro e instalación de dintel con estructura metálica y drywall de 10*5 2 caras. </t>
  </si>
  <si>
    <t>Suministro e instalación de dintel metálico y drywall de 10*5 2 caras. Para DV-07-Plegable</t>
  </si>
  <si>
    <t>Suministro e instalación de cielo raso para áreas de recepción, baños y Cuarto de aseo - 1 Cara pintada.</t>
  </si>
  <si>
    <t>Suministro e instalación de dilatación en Z ó  J - para áreas de recepción, baños y Cuarto de aseo</t>
  </si>
  <si>
    <t xml:space="preserve">VENTANERÍA Y VIDRIOS </t>
  </si>
  <si>
    <t>M-21 Suministro de Locker de 5,04x1,90m. // Pl - D10 - Coworking</t>
  </si>
  <si>
    <t xml:space="preserve">M_01 ISLA DE TRABAJO  X 6 puestos - Suministro de escritorio en Tablex </t>
  </si>
  <si>
    <t xml:space="preserve">M_01 ISLA DE TRABAJO  X 12 puestos - Suministro de escritorio en Tablex </t>
  </si>
  <si>
    <t xml:space="preserve">M_01 ISLA DE TRABAJO  X 3 puestos - Suministro de escritorio en Tablex </t>
  </si>
  <si>
    <t xml:space="preserve">M_01 ISLA DE TRABAJO  X 2 puestos - Suministro de escritorio en Tablex </t>
  </si>
  <si>
    <t xml:space="preserve">M_01 ISLA DE TRABAJO  X 1 puestos - Suministro de escritorio en Tablex </t>
  </si>
  <si>
    <t>8.1.14</t>
  </si>
  <si>
    <t>8.1.15</t>
  </si>
  <si>
    <t>8.1.16</t>
  </si>
  <si>
    <t>8.1.17</t>
  </si>
  <si>
    <t>8.1.18</t>
  </si>
  <si>
    <t>8.1.19</t>
  </si>
  <si>
    <t>8.1.20</t>
  </si>
  <si>
    <t>8.1.21</t>
  </si>
  <si>
    <t>8.1.22</t>
  </si>
  <si>
    <t>8.2.8</t>
  </si>
  <si>
    <t>8.2.9</t>
  </si>
  <si>
    <t>8.2.10</t>
  </si>
  <si>
    <t>8.2.11</t>
  </si>
  <si>
    <t>8.2.12</t>
  </si>
  <si>
    <t>8.2.13</t>
  </si>
  <si>
    <t>8.2.14</t>
  </si>
  <si>
    <t>8.2.15</t>
  </si>
  <si>
    <t>8.2.16</t>
  </si>
  <si>
    <t>8.2.17</t>
  </si>
  <si>
    <t>8.2.18</t>
  </si>
  <si>
    <t>8.3.1</t>
  </si>
  <si>
    <t>8.3.2</t>
  </si>
  <si>
    <t>8.3.3</t>
  </si>
  <si>
    <t>8.3.4</t>
  </si>
  <si>
    <t>8.3.5</t>
  </si>
  <si>
    <t>8.3.6</t>
  </si>
  <si>
    <t>8.3.7</t>
  </si>
  <si>
    <t>8.3.8</t>
  </si>
  <si>
    <t>8.3.9</t>
  </si>
  <si>
    <t>8.3.10</t>
  </si>
  <si>
    <t>8.3.11</t>
  </si>
  <si>
    <t>8.3.12</t>
  </si>
  <si>
    <t>8.3.13</t>
  </si>
  <si>
    <t>Suministro de lavaplatos en acero inoxidable Sencillo 55x43cm, incluye canastilla y sifon, de Socoda</t>
  </si>
  <si>
    <t>9.1.3</t>
  </si>
  <si>
    <t>9.1.4</t>
  </si>
  <si>
    <t>Suministro de griferia lavaplatos Sencilla Home Acero CP REF KG25CR147 de Decorceramica</t>
  </si>
  <si>
    <t>CO-01 Suministro e instalación Mueble superior fabricado en tablex RH 15mm con formica color blanco, canto rígido, bisagras de parche y manija en aluminio agarre a muro por medio de cuchilla,  L de 1,33 + 1,26m, incluye herrajes</t>
  </si>
  <si>
    <t>CO-01 Suministro e instalación de Mesón en Piedra sinterizada Blanco 0,60 X 2,72MT</t>
  </si>
  <si>
    <t>CO-01 Suministro e instalación de Muebles inferior fabricado en tablex RH15mm enchapado en formica F8 color a elegir, bisagras de parche, zócalo con niveladores a piso L de 1,33 + 1,26m, incluye herrajes y zocalo con niveladores, manijas en aluminio</t>
  </si>
  <si>
    <t>CO-01 Suministro e instalación de Salpicadero  en Piedra sinterizada Blanco 0,60 X 3,32MT</t>
  </si>
  <si>
    <t>CO-02 Suministro e instalación Mueble superior fabricado en tablex RH 15mm con formica color blanco, canto rígido, bisagras de parche y manija en aluminio agarre a muro por medio de cuchilla,  L de 1,33 + 1,26m, incluye herrajes</t>
  </si>
  <si>
    <t>CO-02 Suministro e instalación de Muebles inferior fabricado en tablex RH15mm enchapado en formica F8 color a elegir, bisagras de parche, zócalo con niveladores a piso L de 1,33 + 1,26m, incluye herrajes y zocalo con niveladores, manijas en aluminio</t>
  </si>
  <si>
    <t>CO-02 Suministro e instalación de Mesón en Piedra sinterizada Blanco 0,60 X 2,72MT</t>
  </si>
  <si>
    <t>CO-02 Suministro e instalación de Salpicadero  en Piedra sinterizada Blanco 0,60 X 3,32MT</t>
  </si>
  <si>
    <t>9.1.5</t>
  </si>
  <si>
    <t>9.1.6</t>
  </si>
  <si>
    <t>9.1.7</t>
  </si>
  <si>
    <t>9.2.3</t>
  </si>
  <si>
    <t>9.2.4</t>
  </si>
  <si>
    <t>9.2.5</t>
  </si>
  <si>
    <t>9.2.6</t>
  </si>
  <si>
    <t>9.2.7</t>
  </si>
  <si>
    <t>DV-08 Suministro e instalación de vidrio templado de 8mm  - Área financiera. // Pl - D08 - 10,7m2 - Inc. IVA.</t>
  </si>
  <si>
    <t>DV-09  Suministro e instalación de vidrio templado de 8mm - Área financiera.  // Pl - D08 - 2,43m2 - Inc. IVA.</t>
  </si>
  <si>
    <t xml:space="preserve"> DV-10 Suministro e instalación de vidrio templado de 8mm  - Área financiera.  // Pl - D08 - 5,77m2 - Inc. IVA.</t>
  </si>
  <si>
    <t>Pv - 01 Suministro e instalación de puerta en vidrio templado acustico de 0,80x2,28m  (incluye herrajes y manijas) // Pl - D07_D08 - Inc. IVA.</t>
  </si>
  <si>
    <t>11.1.15</t>
  </si>
  <si>
    <t>MA_01 Suministro e instalación de matera en madera; 0,90x0,35m h=0,65m  // Pl - D01 - Conte</t>
  </si>
  <si>
    <t>Otros Muebles.</t>
  </si>
  <si>
    <t>Suministro e instalación de sandblasting con diseño</t>
  </si>
  <si>
    <t>DV-01 Suministro e instalación de 2 vidrios laminados crudo 3+3 con espacio acústico de 95mm - Gerencia. // Pl - D07 - / Inc. IVA.</t>
  </si>
  <si>
    <t>DV-02 Suministro e instalación de 2 vidrios laminados crudo 3+3 con espacio acústico de 95mm - Gerencia. // Pl - D07 - /  Inc. IVA.</t>
  </si>
  <si>
    <t>DV-03 Suministro e instalación de 2 vidrios laminados crudo 3+3 con espacio acústico de 95mm - Gerencia / presidencia. // Pl - D07 - /  Inc. IVA.</t>
  </si>
  <si>
    <t>DV-04 Suministro e instalación de 2 vidrios laminados crudo 3+3 con espacio acústico de 95mm - Presidencia. // Pl - D07 - /  Inc. IVA.</t>
  </si>
  <si>
    <t>DV-05 Suministro e instalación de 2 vidrios laminados crudo 3+3 con espacio acústico de 95mm - Presidencia. // Pl - D07 - /  Inc. IVA.</t>
  </si>
  <si>
    <t>DV-06 Suministro e instalación de 2 vidrios laminados crudo 3+3 con espacio acústico de 95mm - Sala privada. // Pl - D07 -/  Inc. IVA.</t>
  </si>
  <si>
    <t>DV-07 Suministro e instalación de vidrio templado de 8mm abatible  - Sala privada. // Pl - D07 -  /  Inc. IVA.</t>
  </si>
  <si>
    <t>Pv - 01 Suministro e instalación de puerta en vidrio templado de 8mm / 0,80x2,28m  (incluye herrajes y manijas) // Pl - D07_D08 - Inc. IVA.</t>
  </si>
  <si>
    <t>DV-11 Suministro e instalación de  2 vidrios laminados crudo 3+3 con espacio acústico de 95mm - Sala de juntas. // Pl - D12 - /  Inc. IVA</t>
  </si>
  <si>
    <t>DV-12 Suministro e instalación de  2 vidrios laminados crudo 3+3 con espacio acústico de 95mm - Sala de juntas, // Pl - D12 -  /  Inc. IVA</t>
  </si>
  <si>
    <t>DV-13 Suministro e instalación de  2 vidrios laminados crudo 3+3 con espacio acústico de 95mm - Oficina 2 // Pl - D12 - /  Inc. IVA</t>
  </si>
  <si>
    <t>DV-14 Suministro e instalación de  2 vidrios laminados crudo 3+3 con espacio acústico de 95mm - Oficina 3 // Pl - D12 -  /  Inc. IVA</t>
  </si>
  <si>
    <t>DV-15 Suministro e instalación de  2 vidrios laminados crudo 3+3 con espacio acústico de 95mm - Oficina 2 &amp;  3  // Pl - D12 - / - Inc. IVA</t>
  </si>
  <si>
    <t>DV-16 Suministro e instalación de  2 vidrios laminados crudo 3+3 con espacio acústico de 95mm - Oficina 2 &amp;  3 // Pl - D13 - / - Inc. IVA</t>
  </si>
  <si>
    <t>DV-17 Suministro e instalación de  2 vidrios laminados crudo 3+3 con espacio acústico de 95mm - Oficina 1 // Pl - D13 - / - Inc. IVA</t>
  </si>
  <si>
    <t>Suministro e instalación enrollables en screen black 5% gama alta composición PVC 75% Polietileno 25% (Nota: Se contempla instalar los existentes)</t>
  </si>
  <si>
    <t>1.16</t>
  </si>
  <si>
    <t>INCIDENCIA</t>
  </si>
  <si>
    <t>ADMINISTRACION  %</t>
  </si>
  <si>
    <t>IMPREVISTOS DE OBRA %</t>
  </si>
  <si>
    <t>UTILIDAD %</t>
  </si>
  <si>
    <t>SALIDA PARA TOMACORRIENTE NORMAL INCLUYE SUS RESPECTIVOS ELEMENTOS DE UNION Y FIJACION PARA CANALETA</t>
  </si>
  <si>
    <t>SALIDA PARA TOMA GFCI INCLUYE SUS RESPECTIVOS ELEMENTOS DE UNION Y FIJACION PARA CANALETA</t>
  </si>
  <si>
    <t>SALIDA PARA ALUMBRADO - BAÑOS 6W,INCLUYE SUS RESPECTIVOS ELEMENTOS DE UNION, FIJACION Y SU RESPECTIVO DRIVER - Spot Led Led Riel 3000Lm 30W Luz Blanca Negro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</si>
</sst>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44" formatCode="_-&quot;$&quot;\ * #,##0.00_-;\-&quot;$&quot;\ * #,##0.00_-;_-&quot;$&quot;\ * &quot;-&quot;??_-;_-@_-"/>
    <numFmt numFmtId="164" formatCode="0;[Red]0"/>
    <numFmt numFmtId="165" formatCode="_-[$$-240A]\ * #.##0._-;\-[$$-240A]\ * #.##0._-;_-[$$-240A]\ * &quot;-&quot;??_-;_-@"/>
    <numFmt numFmtId="166" formatCode="_-[$$-240A]\ * #.;\-[$$-240A]\ * #.;_-[$$-240A]\ * &quot;-&quot;??_-;_-@_ⴆ"/>
    <numFmt numFmtId="167" formatCode="_(&quot;$&quot;\ * #,##0_);_(&quot;$&quot;\ * \(#,##0\);_(&quot;$&quot;\ * &quot;-&quot;??_);_(@_)"/>
    <numFmt numFmtId="168" formatCode="&quot;$&quot;\ #,##0.00"/>
    <numFmt numFmtId="169" formatCode="#,##0.00_);\-#,##0.00"/>
    <numFmt numFmtId="170" formatCode="0.0;[Red]0.0"/>
    <numFmt numFmtId="171" formatCode="&quot;$&quot;\ ###,###,##0."/>
    <numFmt numFmtId="172" formatCode="#,##0\ &quot;$&quot;"/>
    <numFmt numFmtId="173" formatCode="_-* #.##0.00\ _€_-;\-* #.##0.00\ _€_-;_-* &quot;-&quot;??\ _€_-;_-@_-"/>
    <numFmt numFmtId="174" formatCode="_ * #,##0_ ;_ * \-#,##0_ ;_ * &quot;-&quot;??_ ;_ @_ "/>
    <numFmt numFmtId="175" formatCode="[$$-240A]\ #,##0"/>
    <numFmt numFmtId="176" formatCode="[$$-240A]\ #,##0.00"/>
    <numFmt numFmtId="177" formatCode="_(* #.##0.00_);_(* \(#.##0.00\);_(* &quot;-&quot;??_);_(@_)"/>
    <numFmt numFmtId="178" formatCode="&quot;$&quot;#.##0_);\(&quot;$&quot;#.##0\)"/>
    <numFmt numFmtId="179" formatCode="0.00;[Red]0.00"/>
    <numFmt numFmtId="180" formatCode="dd/mm/yyyy;@"/>
    <numFmt numFmtId="181" formatCode="_-&quot;$&quot;\ * #,##0.0_-;\-&quot;$&quot;\ * #,##0.0_-;_-&quot;$&quot;\ * &quot;-&quot;?_-;_-@_-"/>
  </numFmts>
  <fonts count="37">
    <font>
      <sz val="11"/>
      <color theme="1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40"/>
      <color theme="1"/>
      <name val="Arial"/>
      <family val="2"/>
    </font>
    <font>
      <sz val="1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sz val="12"/>
      <color theme="1"/>
      <name val="Calibri"/>
      <family val="2"/>
    </font>
    <font>
      <b/>
      <sz val="11"/>
      <color theme="1"/>
      <name val="Arial"/>
      <family val="2"/>
    </font>
    <font>
      <sz val="12"/>
      <color rgb="FFFF0000"/>
      <name val="Arial"/>
      <family val="2"/>
    </font>
    <font>
      <sz val="8"/>
      <name val="Arial"/>
      <family val="2"/>
    </font>
    <font>
      <sz val="11"/>
      <color theme="1"/>
      <name val="Arial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entury Gothic"/>
      <family val="2"/>
    </font>
    <font>
      <b/>
      <sz val="12"/>
      <color theme="1"/>
      <name val="Century Gothic"/>
      <family val="2"/>
    </font>
    <font>
      <sz val="10"/>
      <name val="Arial"/>
      <family val="2"/>
    </font>
    <font>
      <b/>
      <sz val="10"/>
      <color rgb="FFFF0000"/>
      <name val="Century Gothic"/>
      <family val="2"/>
    </font>
    <font>
      <sz val="12"/>
      <color theme="1"/>
      <name val="Century Gothic"/>
      <family val="2"/>
    </font>
    <font>
      <sz val="12"/>
      <name val="Century Gothic"/>
      <family val="2"/>
    </font>
    <font>
      <b/>
      <sz val="12"/>
      <name val="Century Gothic"/>
      <family val="2"/>
    </font>
    <font>
      <sz val="10"/>
      <color indexed="8"/>
      <name val="MS Sans Serif"/>
      <family val="2"/>
    </font>
    <font>
      <sz val="12"/>
      <color rgb="FFFF0000"/>
      <name val="Century Gothic"/>
      <family val="2"/>
    </font>
    <font>
      <b/>
      <sz val="12"/>
      <color rgb="FFFF0000"/>
      <name val="Century Gothic"/>
      <family val="2"/>
    </font>
    <font>
      <b/>
      <i/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color rgb="FF000000"/>
      <name val="Open Sans"/>
      <family val="2"/>
    </font>
    <font>
      <b/>
      <sz val="14"/>
      <color theme="1"/>
      <name val="Arial"/>
      <family val="2"/>
    </font>
    <font>
      <sz val="40"/>
      <color theme="1"/>
      <name val="Arial"/>
      <family val="2"/>
    </font>
    <font>
      <b/>
      <sz val="26"/>
      <color theme="1"/>
      <name val="Arial"/>
      <family val="2"/>
    </font>
    <font>
      <sz val="26"/>
      <name val="Arial"/>
      <family val="2"/>
    </font>
    <font>
      <b/>
      <sz val="24"/>
      <color theme="1"/>
      <name val="Arial"/>
      <family val="2"/>
    </font>
    <font>
      <sz val="24"/>
      <name val="Arial"/>
      <family val="2"/>
    </font>
    <font>
      <b/>
      <sz val="20"/>
      <color theme="1"/>
      <name val="Arial"/>
      <family val="2"/>
    </font>
    <font>
      <sz val="20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gray0625">
        <bgColor indexed="9"/>
      </patternFill>
    </fill>
    <fill>
      <patternFill patternType="gray0625">
        <bgColor theme="4" tint="0.39997558519241921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A8D08D"/>
      </patternFill>
    </fill>
    <fill>
      <patternFill patternType="solid">
        <fgColor theme="0" tint="-0.249977111117893"/>
        <bgColor rgb="FFA8D08D"/>
      </patternFill>
    </fill>
  </fills>
  <borders count="124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/>
      <right/>
      <top style="thin">
        <color theme="0"/>
      </top>
      <bottom style="thin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medium">
        <color theme="0"/>
      </right>
      <top style="thin">
        <color theme="0"/>
      </top>
      <bottom style="thin">
        <color theme="0"/>
      </bottom>
      <diagonal/>
    </border>
    <border>
      <left style="medium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medium">
        <color theme="0"/>
      </right>
      <top/>
      <bottom style="thin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/>
      <bottom style="medium">
        <color theme="0"/>
      </bottom>
      <diagonal/>
    </border>
    <border>
      <left style="medium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medium">
        <color theme="0"/>
      </left>
      <right/>
      <top/>
      <bottom/>
      <diagonal/>
    </border>
    <border>
      <left/>
      <right style="medium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medium">
        <color theme="0"/>
      </left>
      <right style="thin">
        <color theme="0"/>
      </right>
      <top/>
      <bottom style="medium">
        <color theme="0"/>
      </bottom>
      <diagonal/>
    </border>
    <border>
      <left style="thin">
        <color theme="0"/>
      </left>
      <right style="thin">
        <color theme="0"/>
      </right>
      <top/>
      <bottom style="medium">
        <color theme="0"/>
      </bottom>
      <diagonal/>
    </border>
    <border>
      <left style="thin">
        <color theme="0"/>
      </left>
      <right style="medium">
        <color theme="0"/>
      </right>
      <top style="thin">
        <color theme="0"/>
      </top>
      <bottom style="medium">
        <color theme="0"/>
      </bottom>
      <diagonal/>
    </border>
    <border>
      <left style="medium">
        <color theme="0"/>
      </left>
      <right style="thin">
        <color theme="0"/>
      </right>
      <top style="medium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medium">
        <color theme="0"/>
      </top>
      <bottom style="thin">
        <color theme="0"/>
      </bottom>
      <diagonal/>
    </border>
    <border>
      <left style="thin">
        <color theme="0"/>
      </left>
      <right style="medium">
        <color theme="0"/>
      </right>
      <top style="medium">
        <color theme="0"/>
      </top>
      <bottom style="thin">
        <color theme="0"/>
      </bottom>
      <diagonal/>
    </border>
    <border>
      <left style="medium">
        <color theme="0"/>
      </left>
      <right style="thin">
        <color theme="0"/>
      </right>
      <top style="thin">
        <color theme="0"/>
      </top>
      <bottom style="medium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medium">
        <color theme="0"/>
      </bottom>
      <diagonal/>
    </border>
    <border>
      <left style="medium">
        <color theme="0"/>
      </left>
      <right style="thin">
        <color theme="0"/>
      </right>
      <top style="medium">
        <color theme="0"/>
      </top>
      <bottom/>
      <diagonal/>
    </border>
    <border>
      <left style="thin">
        <color theme="0"/>
      </left>
      <right style="thin">
        <color theme="0"/>
      </right>
      <top style="medium">
        <color theme="0"/>
      </top>
      <bottom/>
      <diagonal/>
    </border>
    <border>
      <left/>
      <right style="medium">
        <color theme="0"/>
      </right>
      <top style="thin">
        <color theme="0"/>
      </top>
      <bottom/>
      <diagonal/>
    </border>
    <border>
      <left style="medium">
        <color theme="0"/>
      </left>
      <right style="thin">
        <color theme="0"/>
      </right>
      <top style="medium">
        <color theme="0"/>
      </top>
      <bottom style="medium">
        <color theme="0"/>
      </bottom>
      <diagonal/>
    </border>
    <border>
      <left style="thin">
        <color theme="0"/>
      </left>
      <right style="thin">
        <color theme="0"/>
      </right>
      <top style="medium">
        <color theme="0"/>
      </top>
      <bottom style="medium">
        <color theme="0"/>
      </bottom>
      <diagonal/>
    </border>
    <border>
      <left style="thin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thin">
        <color theme="0"/>
      </bottom>
      <diagonal/>
    </border>
    <border>
      <left style="medium">
        <color theme="0"/>
      </left>
      <right style="medium">
        <color theme="0"/>
      </right>
      <top style="thin">
        <color theme="0"/>
      </top>
      <bottom style="thin">
        <color theme="0"/>
      </bottom>
      <diagonal/>
    </border>
    <border>
      <left style="medium">
        <color theme="0"/>
      </left>
      <right style="medium">
        <color theme="0"/>
      </right>
      <top style="thin">
        <color theme="0"/>
      </top>
      <bottom style="medium">
        <color theme="0"/>
      </bottom>
      <diagonal/>
    </border>
    <border>
      <left style="medium">
        <color theme="0" tint="-0.14999847407452621"/>
      </left>
      <right/>
      <top style="medium">
        <color theme="0" tint="-0.14999847407452621"/>
      </top>
      <bottom style="medium">
        <color theme="0" tint="-0.14999847407452621"/>
      </bottom>
      <diagonal/>
    </border>
    <border>
      <left/>
      <right/>
      <top style="medium">
        <color theme="0" tint="-0.14999847407452621"/>
      </top>
      <bottom style="medium">
        <color theme="0" tint="-0.14999847407452621"/>
      </bottom>
      <diagonal/>
    </border>
    <border>
      <left/>
      <right style="medium">
        <color theme="0" tint="-0.14999847407452621"/>
      </right>
      <top style="medium">
        <color theme="0" tint="-0.14999847407452621"/>
      </top>
      <bottom style="medium">
        <color theme="0" tint="-0.14999847407452621"/>
      </bottom>
      <diagonal/>
    </border>
    <border>
      <left style="medium">
        <color theme="0" tint="-0.14999847407452621"/>
      </left>
      <right style="thin">
        <color theme="0"/>
      </right>
      <top style="medium">
        <color theme="0" tint="-0.14999847407452621"/>
      </top>
      <bottom style="medium">
        <color theme="0" tint="-0.14999847407452621"/>
      </bottom>
      <diagonal/>
    </border>
    <border>
      <left style="thin">
        <color theme="0"/>
      </left>
      <right style="thin">
        <color theme="0"/>
      </right>
      <top style="medium">
        <color theme="0" tint="-0.14999847407452621"/>
      </top>
      <bottom style="medium">
        <color theme="0" tint="-0.14999847407452621"/>
      </bottom>
      <diagonal/>
    </border>
    <border>
      <left style="thin">
        <color theme="0"/>
      </left>
      <right/>
      <top style="medium">
        <color theme="0" tint="-0.14999847407452621"/>
      </top>
      <bottom style="medium">
        <color theme="0" tint="-0.14999847407452621"/>
      </bottom>
      <diagonal/>
    </border>
    <border>
      <left/>
      <right style="thin">
        <color theme="0"/>
      </right>
      <top style="medium">
        <color theme="0" tint="-0.14999847407452621"/>
      </top>
      <bottom style="medium">
        <color theme="0" tint="-0.14999847407452621"/>
      </bottom>
      <diagonal/>
    </border>
    <border>
      <left style="medium">
        <color theme="0" tint="-0.14999847407452621"/>
      </left>
      <right/>
      <top style="medium">
        <color theme="0" tint="-0.14999847407452621"/>
      </top>
      <bottom/>
      <diagonal/>
    </border>
    <border>
      <left/>
      <right/>
      <top style="medium">
        <color theme="0" tint="-0.14999847407452621"/>
      </top>
      <bottom/>
      <diagonal/>
    </border>
    <border>
      <left/>
      <right style="medium">
        <color theme="0" tint="-0.14999847407452621"/>
      </right>
      <top style="medium">
        <color theme="0" tint="-0.14999847407452621"/>
      </top>
      <bottom/>
      <diagonal/>
    </border>
    <border>
      <left style="medium">
        <color theme="0" tint="-0.14999847407452621"/>
      </left>
      <right style="thin">
        <color theme="0" tint="-0.34998626667073579"/>
      </right>
      <top style="thin">
        <color theme="0" tint="-0.34998626667073579"/>
      </top>
      <bottom style="medium">
        <color theme="0" tint="-0.1499984740745262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medium">
        <color theme="0" tint="-0.14999847407452621"/>
      </bottom>
      <diagonal/>
    </border>
    <border>
      <left style="thin">
        <color theme="0" tint="-0.34998626667073579"/>
      </left>
      <right style="medium">
        <color theme="0" tint="-0.14999847407452621"/>
      </right>
      <top style="thin">
        <color theme="0" tint="-0.34998626667073579"/>
      </top>
      <bottom style="medium">
        <color theme="0" tint="-0.14999847407452621"/>
      </bottom>
      <diagonal/>
    </border>
    <border>
      <left style="medium">
        <color theme="0" tint="-0.249977111117893"/>
      </left>
      <right/>
      <top style="medium">
        <color theme="0" tint="-0.249977111117893"/>
      </top>
      <bottom style="medium">
        <color theme="0" tint="-0.249977111117893"/>
      </bottom>
      <diagonal/>
    </border>
    <border>
      <left/>
      <right/>
      <top style="medium">
        <color theme="0" tint="-0.249977111117893"/>
      </top>
      <bottom style="medium">
        <color theme="0" tint="-0.249977111117893"/>
      </bottom>
      <diagonal/>
    </border>
    <border>
      <left/>
      <right style="medium">
        <color theme="0" tint="-0.249977111117893"/>
      </right>
      <top style="medium">
        <color theme="0" tint="-0.249977111117893"/>
      </top>
      <bottom style="medium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medium">
        <color theme="0" tint="-0.249977111117893"/>
      </left>
      <right style="thin">
        <color theme="0" tint="-0.249977111117893"/>
      </right>
      <top style="medium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medium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medium">
        <color theme="0" tint="-0.249977111117893"/>
      </right>
      <top style="medium">
        <color theme="0" tint="-0.249977111117893"/>
      </top>
      <bottom style="thin">
        <color theme="0" tint="-0.249977111117893"/>
      </bottom>
      <diagonal/>
    </border>
    <border>
      <left style="medium">
        <color theme="0" tint="-0.249977111117893"/>
      </left>
      <right style="thin">
        <color theme="0" tint="-0.249977111117893"/>
      </right>
      <top style="thin">
        <color theme="0" tint="-0.249977111117893"/>
      </top>
      <bottom style="medium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medium">
        <color theme="0" tint="-0.249977111117893"/>
      </bottom>
      <diagonal/>
    </border>
    <border>
      <left style="thin">
        <color theme="0" tint="-0.249977111117893"/>
      </left>
      <right style="medium">
        <color theme="0" tint="-0.249977111117893"/>
      </right>
      <top style="thin">
        <color theme="0" tint="-0.249977111117893"/>
      </top>
      <bottom style="medium">
        <color theme="0" tint="-0.249977111117893"/>
      </bottom>
      <diagonal/>
    </border>
    <border>
      <left/>
      <right/>
      <top/>
      <bottom style="thin">
        <color theme="0" tint="-0.249977111117893"/>
      </bottom>
      <diagonal/>
    </border>
    <border>
      <left style="medium">
        <color theme="0" tint="-0.14999847407452621"/>
      </left>
      <right style="thin">
        <color theme="0" tint="-0.249977111117893"/>
      </right>
      <top style="medium">
        <color theme="0" tint="-0.14999847407452621"/>
      </top>
      <bottom style="medium">
        <color theme="0" tint="-0.14999847407452621"/>
      </bottom>
      <diagonal/>
    </border>
    <border>
      <left style="thin">
        <color theme="0" tint="-0.249977111117893"/>
      </left>
      <right style="thin">
        <color theme="0" tint="-0.249977111117893"/>
      </right>
      <top style="medium">
        <color theme="0" tint="-0.14999847407452621"/>
      </top>
      <bottom style="medium">
        <color theme="0" tint="-0.14999847407452621"/>
      </bottom>
      <diagonal/>
    </border>
    <border>
      <left style="thin">
        <color theme="0" tint="-0.249977111117893"/>
      </left>
      <right style="medium">
        <color theme="0" tint="-0.14999847407452621"/>
      </right>
      <top style="medium">
        <color theme="0" tint="-0.14999847407452621"/>
      </top>
      <bottom style="medium">
        <color theme="0" tint="-0.14999847407452621"/>
      </bottom>
      <diagonal/>
    </border>
    <border>
      <left style="medium">
        <color theme="0" tint="-0.249977111117893"/>
      </left>
      <right style="medium">
        <color theme="0" tint="-0.249977111117893"/>
      </right>
      <top style="medium">
        <color theme="0" tint="-0.249977111117893"/>
      </top>
      <bottom style="thin">
        <color theme="0"/>
      </bottom>
      <diagonal/>
    </border>
    <border>
      <left style="medium">
        <color theme="0" tint="-0.249977111117893"/>
      </left>
      <right style="medium">
        <color theme="0" tint="-0.249977111117893"/>
      </right>
      <top style="thin">
        <color theme="0"/>
      </top>
      <bottom style="thin">
        <color theme="0"/>
      </bottom>
      <diagonal/>
    </border>
    <border>
      <left style="medium">
        <color theme="0" tint="-0.249977111117893"/>
      </left>
      <right style="medium">
        <color theme="0" tint="-0.249977111117893"/>
      </right>
      <top style="thin">
        <color theme="0"/>
      </top>
      <bottom style="medium">
        <color theme="0" tint="-0.249977111117893"/>
      </bottom>
      <diagonal/>
    </border>
    <border>
      <left style="medium">
        <color theme="0" tint="-0.249977111117893"/>
      </left>
      <right style="thin">
        <color theme="0"/>
      </right>
      <top style="medium">
        <color theme="0" tint="-0.249977111117893"/>
      </top>
      <bottom style="thin">
        <color theme="0"/>
      </bottom>
      <diagonal/>
    </border>
    <border>
      <left style="thin">
        <color theme="0"/>
      </left>
      <right style="medium">
        <color theme="0" tint="-0.249977111117893"/>
      </right>
      <top style="medium">
        <color theme="0" tint="-0.249977111117893"/>
      </top>
      <bottom style="thin">
        <color theme="0"/>
      </bottom>
      <diagonal/>
    </border>
    <border>
      <left style="medium">
        <color theme="0" tint="-0.249977111117893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medium">
        <color theme="0" tint="-0.249977111117893"/>
      </right>
      <top style="thin">
        <color theme="0"/>
      </top>
      <bottom style="thin">
        <color theme="0"/>
      </bottom>
      <diagonal/>
    </border>
    <border>
      <left style="medium">
        <color theme="0" tint="-0.249977111117893"/>
      </left>
      <right style="thin">
        <color theme="0"/>
      </right>
      <top style="thin">
        <color theme="0"/>
      </top>
      <bottom style="medium">
        <color theme="0" tint="-0.249977111117893"/>
      </bottom>
      <diagonal/>
    </border>
    <border>
      <left style="thin">
        <color theme="0"/>
      </left>
      <right style="medium">
        <color theme="0" tint="-0.249977111117893"/>
      </right>
      <top style="thin">
        <color theme="0"/>
      </top>
      <bottom style="medium">
        <color theme="0" tint="-0.249977111117893"/>
      </bottom>
      <diagonal/>
    </border>
    <border>
      <left/>
      <right/>
      <top/>
      <bottom style="medium">
        <color theme="0" tint="-0.249977111117893"/>
      </bottom>
      <diagonal/>
    </border>
    <border>
      <left style="medium">
        <color theme="0"/>
      </left>
      <right style="medium">
        <color theme="0"/>
      </right>
      <top style="thin">
        <color theme="0"/>
      </top>
      <bottom/>
      <diagonal/>
    </border>
    <border>
      <left style="thin">
        <color theme="0"/>
      </left>
      <right style="medium">
        <color theme="0"/>
      </right>
      <top style="thin">
        <color theme="0"/>
      </top>
      <bottom/>
      <diagonal/>
    </border>
    <border>
      <left style="medium">
        <color theme="0"/>
      </left>
      <right style="thin">
        <color theme="0"/>
      </right>
      <top/>
      <bottom/>
      <diagonal/>
    </border>
  </borders>
  <cellStyleXfs count="14">
    <xf numFmtId="0" fontId="0" fillId="0" borderId="0"/>
    <xf numFmtId="9" fontId="13" fillId="0" borderId="0" applyFont="0" applyFill="0" applyBorder="0" applyAlignment="0" applyProtection="0"/>
    <xf numFmtId="0" fontId="18" fillId="0" borderId="1"/>
    <xf numFmtId="9" fontId="18" fillId="0" borderId="1" applyFont="0" applyFill="0" applyBorder="0" applyAlignment="0" applyProtection="0"/>
    <xf numFmtId="173" fontId="18" fillId="0" borderId="1" applyFont="0" applyFill="0" applyBorder="0" applyAlignment="0" applyProtection="0"/>
    <xf numFmtId="0" fontId="23" fillId="0" borderId="1"/>
    <xf numFmtId="177" fontId="27" fillId="0" borderId="1" applyFont="0" applyFill="0" applyBorder="0" applyAlignment="0" applyProtection="0"/>
    <xf numFmtId="0" fontId="2" fillId="0" borderId="1"/>
    <xf numFmtId="178" fontId="18" fillId="0" borderId="1" applyFont="0" applyFill="0" applyBorder="0" applyAlignment="0" applyProtection="0"/>
    <xf numFmtId="0" fontId="28" fillId="0" borderId="1"/>
    <xf numFmtId="0" fontId="18" fillId="0" borderId="1"/>
    <xf numFmtId="177" fontId="18" fillId="0" borderId="1" applyFont="0" applyFill="0" applyBorder="0" applyAlignment="0" applyProtection="0"/>
    <xf numFmtId="177" fontId="27" fillId="0" borderId="1" applyFont="0" applyFill="0" applyBorder="0" applyAlignment="0" applyProtection="0"/>
    <xf numFmtId="44" fontId="1" fillId="0" borderId="1" applyFont="0" applyFill="0" applyBorder="0" applyAlignment="0" applyProtection="0"/>
  </cellStyleXfs>
  <cellXfs count="477">
    <xf numFmtId="0" fontId="0" fillId="0" borderId="0" xfId="0"/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64" fontId="6" fillId="0" borderId="0" xfId="0" applyNumberFormat="1" applyFont="1" applyAlignment="1">
      <alignment horizontal="center"/>
    </xf>
    <xf numFmtId="166" fontId="6" fillId="0" borderId="0" xfId="0" applyNumberFormat="1" applyFont="1" applyAlignment="1">
      <alignment horizontal="center"/>
    </xf>
    <xf numFmtId="0" fontId="5" fillId="0" borderId="1" xfId="0" applyFont="1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6" fillId="0" borderId="0" xfId="0" applyFont="1" applyAlignment="1">
      <alignment wrapText="1"/>
    </xf>
    <xf numFmtId="0" fontId="17" fillId="0" borderId="2" xfId="0" applyFont="1" applyBorder="1" applyAlignment="1">
      <alignment horizontal="center" vertical="center" wrapText="1"/>
    </xf>
    <xf numFmtId="0" fontId="16" fillId="0" borderId="0" xfId="0" applyFont="1" applyAlignment="1">
      <alignment vertical="center" wrapText="1"/>
    </xf>
    <xf numFmtId="0" fontId="19" fillId="2" borderId="2" xfId="2" applyFont="1" applyFill="1" applyBorder="1" applyAlignment="1">
      <alignment horizontal="center" vertical="center" wrapText="1"/>
    </xf>
    <xf numFmtId="0" fontId="20" fillId="3" borderId="28" xfId="0" applyFont="1" applyFill="1" applyBorder="1" applyAlignment="1">
      <alignment wrapText="1"/>
    </xf>
    <xf numFmtId="0" fontId="21" fillId="2" borderId="1" xfId="2" applyFont="1" applyFill="1" applyAlignment="1">
      <alignment wrapText="1"/>
    </xf>
    <xf numFmtId="4" fontId="21" fillId="2" borderId="1" xfId="2" applyNumberFormat="1" applyFont="1" applyFill="1" applyAlignment="1">
      <alignment wrapText="1"/>
    </xf>
    <xf numFmtId="0" fontId="21" fillId="2" borderId="29" xfId="2" applyFont="1" applyFill="1" applyBorder="1" applyAlignment="1">
      <alignment horizontal="center" vertical="center" wrapText="1"/>
    </xf>
    <xf numFmtId="0" fontId="22" fillId="2" borderId="32" xfId="2" applyFont="1" applyFill="1" applyBorder="1" applyAlignment="1">
      <alignment horizontal="center" wrapText="1"/>
    </xf>
    <xf numFmtId="4" fontId="22" fillId="2" borderId="32" xfId="2" applyNumberFormat="1" applyFont="1" applyFill="1" applyBorder="1" applyAlignment="1">
      <alignment horizontal="center" wrapText="1"/>
    </xf>
    <xf numFmtId="9" fontId="22" fillId="2" borderId="32" xfId="3" applyFont="1" applyFill="1" applyBorder="1" applyAlignment="1">
      <alignment horizontal="center" wrapText="1"/>
    </xf>
    <xf numFmtId="0" fontId="22" fillId="2" borderId="33" xfId="2" applyFont="1" applyFill="1" applyBorder="1" applyAlignment="1">
      <alignment horizontal="center" vertical="center" wrapText="1"/>
    </xf>
    <xf numFmtId="0" fontId="21" fillId="2" borderId="32" xfId="2" applyFont="1" applyFill="1" applyBorder="1" applyAlignment="1">
      <alignment horizontal="center" wrapText="1"/>
    </xf>
    <xf numFmtId="4" fontId="21" fillId="2" borderId="32" xfId="0" applyNumberFormat="1" applyFont="1" applyFill="1" applyBorder="1" applyAlignment="1">
      <alignment horizontal="center" wrapText="1"/>
    </xf>
    <xf numFmtId="9" fontId="21" fillId="2" borderId="32" xfId="1" applyFont="1" applyFill="1" applyBorder="1" applyAlignment="1">
      <alignment horizontal="center" wrapText="1"/>
    </xf>
    <xf numFmtId="171" fontId="21" fillId="2" borderId="32" xfId="0" applyNumberFormat="1" applyFont="1" applyFill="1" applyBorder="1" applyAlignment="1">
      <alignment horizontal="right" wrapText="1"/>
    </xf>
    <xf numFmtId="172" fontId="21" fillId="2" borderId="33" xfId="2" applyNumberFormat="1" applyFont="1" applyFill="1" applyBorder="1" applyAlignment="1">
      <alignment horizontal="center" vertical="center" wrapText="1"/>
    </xf>
    <xf numFmtId="9" fontId="21" fillId="2" borderId="34" xfId="1" applyFont="1" applyFill="1" applyBorder="1" applyAlignment="1">
      <alignment horizontal="center" wrapText="1"/>
    </xf>
    <xf numFmtId="171" fontId="21" fillId="2" borderId="34" xfId="0" applyNumberFormat="1" applyFont="1" applyFill="1" applyBorder="1" applyAlignment="1">
      <alignment horizontal="right" wrapText="1"/>
    </xf>
    <xf numFmtId="4" fontId="21" fillId="2" borderId="33" xfId="2" applyNumberFormat="1" applyFont="1" applyFill="1" applyBorder="1" applyAlignment="1">
      <alignment horizontal="center" wrapText="1"/>
    </xf>
    <xf numFmtId="9" fontId="21" fillId="2" borderId="2" xfId="3" applyFont="1" applyFill="1" applyBorder="1" applyAlignment="1">
      <alignment horizontal="center" wrapText="1"/>
    </xf>
    <xf numFmtId="0" fontId="22" fillId="2" borderId="2" xfId="2" applyFont="1" applyFill="1" applyBorder="1" applyAlignment="1">
      <alignment horizontal="right" wrapText="1"/>
    </xf>
    <xf numFmtId="174" fontId="22" fillId="5" borderId="2" xfId="4" applyNumberFormat="1" applyFont="1" applyFill="1" applyBorder="1" applyAlignment="1">
      <alignment horizontal="center" vertical="center" wrapText="1"/>
    </xf>
    <xf numFmtId="4" fontId="21" fillId="2" borderId="32" xfId="2" applyNumberFormat="1" applyFont="1" applyFill="1" applyBorder="1" applyAlignment="1">
      <alignment horizontal="center" wrapText="1"/>
    </xf>
    <xf numFmtId="9" fontId="21" fillId="2" borderId="32" xfId="3" applyFont="1" applyFill="1" applyBorder="1" applyAlignment="1">
      <alignment horizontal="center" wrapText="1"/>
    </xf>
    <xf numFmtId="175" fontId="21" fillId="2" borderId="32" xfId="2" applyNumberFormat="1" applyFont="1" applyFill="1" applyBorder="1" applyAlignment="1">
      <alignment horizontal="center" wrapText="1"/>
    </xf>
    <xf numFmtId="9" fontId="21" fillId="2" borderId="34" xfId="3" applyFont="1" applyFill="1" applyBorder="1" applyAlignment="1">
      <alignment horizontal="center" wrapText="1"/>
    </xf>
    <xf numFmtId="175" fontId="21" fillId="2" borderId="34" xfId="2" applyNumberFormat="1" applyFont="1" applyFill="1" applyBorder="1" applyAlignment="1">
      <alignment horizontal="center" wrapText="1"/>
    </xf>
    <xf numFmtId="0" fontId="21" fillId="2" borderId="35" xfId="2" applyFont="1" applyFill="1" applyBorder="1" applyAlignment="1">
      <alignment horizontal="center" wrapText="1"/>
    </xf>
    <xf numFmtId="4" fontId="21" fillId="2" borderId="36" xfId="2" applyNumberFormat="1" applyFont="1" applyFill="1" applyBorder="1" applyAlignment="1">
      <alignment horizontal="center" wrapText="1"/>
    </xf>
    <xf numFmtId="176" fontId="21" fillId="2" borderId="32" xfId="2" applyNumberFormat="1" applyFont="1" applyFill="1" applyBorder="1" applyAlignment="1">
      <alignment horizontal="center" wrapText="1"/>
    </xf>
    <xf numFmtId="4" fontId="21" fillId="2" borderId="34" xfId="2" applyNumberFormat="1" applyFont="1" applyFill="1" applyBorder="1" applyAlignment="1">
      <alignment horizontal="center" wrapText="1"/>
    </xf>
    <xf numFmtId="176" fontId="21" fillId="2" borderId="34" xfId="2" applyNumberFormat="1" applyFont="1" applyFill="1" applyBorder="1" applyAlignment="1">
      <alignment horizontal="center" wrapText="1"/>
    </xf>
    <xf numFmtId="1" fontId="21" fillId="2" borderId="34" xfId="3" applyNumberFormat="1" applyFont="1" applyFill="1" applyBorder="1" applyAlignment="1">
      <alignment horizontal="center" wrapText="1"/>
    </xf>
    <xf numFmtId="3" fontId="21" fillId="2" borderId="34" xfId="2" applyNumberFormat="1" applyFont="1" applyFill="1" applyBorder="1" applyAlignment="1">
      <alignment horizontal="center" wrapText="1"/>
    </xf>
    <xf numFmtId="0" fontId="21" fillId="2" borderId="33" xfId="2" applyFont="1" applyFill="1" applyBorder="1" applyAlignment="1">
      <alignment horizontal="center" wrapText="1"/>
    </xf>
    <xf numFmtId="4" fontId="21" fillId="2" borderId="2" xfId="2" applyNumberFormat="1" applyFont="1" applyFill="1" applyBorder="1" applyAlignment="1">
      <alignment horizontal="center" wrapText="1"/>
    </xf>
    <xf numFmtId="0" fontId="22" fillId="2" borderId="30" xfId="2" applyFont="1" applyFill="1" applyBorder="1" applyAlignment="1">
      <alignment horizontal="center" vertical="center" wrapText="1"/>
    </xf>
    <xf numFmtId="0" fontId="22" fillId="2" borderId="37" xfId="2" applyFont="1" applyFill="1" applyBorder="1" applyAlignment="1">
      <alignment horizontal="center" vertical="center" wrapText="1"/>
    </xf>
    <xf numFmtId="3" fontId="21" fillId="2" borderId="34" xfId="3" applyNumberFormat="1" applyFont="1" applyFill="1" applyBorder="1" applyAlignment="1">
      <alignment horizontal="center" wrapText="1"/>
    </xf>
    <xf numFmtId="3" fontId="21" fillId="2" borderId="34" xfId="5" applyNumberFormat="1" applyFont="1" applyFill="1" applyBorder="1" applyAlignment="1">
      <alignment horizontal="center" wrapText="1"/>
    </xf>
    <xf numFmtId="0" fontId="22" fillId="2" borderId="38" xfId="2" applyFont="1" applyFill="1" applyBorder="1" applyAlignment="1">
      <alignment horizontal="center" wrapText="1"/>
    </xf>
    <xf numFmtId="174" fontId="22" fillId="5" borderId="39" xfId="2" applyNumberFormat="1" applyFont="1" applyFill="1" applyBorder="1" applyAlignment="1">
      <alignment horizontal="center" vertical="center" wrapText="1"/>
    </xf>
    <xf numFmtId="174" fontId="16" fillId="0" borderId="0" xfId="0" applyNumberFormat="1" applyFont="1" applyAlignment="1">
      <alignment wrapText="1"/>
    </xf>
    <xf numFmtId="174" fontId="22" fillId="7" borderId="40" xfId="4" applyNumberFormat="1" applyFont="1" applyFill="1" applyBorder="1" applyAlignment="1">
      <alignment horizontal="center" vertical="center" wrapText="1"/>
    </xf>
    <xf numFmtId="0" fontId="24" fillId="3" borderId="28" xfId="0" applyFont="1" applyFill="1" applyBorder="1" applyAlignment="1">
      <alignment wrapText="1"/>
    </xf>
    <xf numFmtId="9" fontId="21" fillId="2" borderId="31" xfId="3" applyFont="1" applyFill="1" applyBorder="1" applyAlignment="1">
      <alignment horizontal="center" vertical="center" wrapText="1"/>
    </xf>
    <xf numFmtId="10" fontId="22" fillId="2" borderId="33" xfId="1" applyNumberFormat="1" applyFont="1" applyFill="1" applyBorder="1" applyAlignment="1">
      <alignment horizontal="center" vertical="center" wrapText="1"/>
    </xf>
    <xf numFmtId="174" fontId="22" fillId="2" borderId="33" xfId="4" applyNumberFormat="1" applyFont="1" applyFill="1" applyBorder="1" applyAlignment="1">
      <alignment horizontal="center" vertical="center" wrapText="1"/>
    </xf>
    <xf numFmtId="174" fontId="22" fillId="7" borderId="2" xfId="4" applyNumberFormat="1" applyFont="1" applyFill="1" applyBorder="1" applyAlignment="1">
      <alignment horizontal="center" vertical="center" wrapText="1"/>
    </xf>
    <xf numFmtId="0" fontId="16" fillId="0" borderId="0" xfId="0" applyFont="1"/>
    <xf numFmtId="0" fontId="17" fillId="0" borderId="2" xfId="0" applyFont="1" applyBorder="1" applyAlignment="1">
      <alignment horizontal="center" vertical="center"/>
    </xf>
    <xf numFmtId="0" fontId="16" fillId="0" borderId="0" xfId="0" applyFont="1" applyAlignment="1">
      <alignment vertical="center"/>
    </xf>
    <xf numFmtId="0" fontId="20" fillId="3" borderId="28" xfId="0" applyFont="1" applyFill="1" applyBorder="1"/>
    <xf numFmtId="0" fontId="21" fillId="2" borderId="1" xfId="2" applyFont="1" applyFill="1"/>
    <xf numFmtId="4" fontId="21" fillId="2" borderId="1" xfId="2" applyNumberFormat="1" applyFont="1" applyFill="1"/>
    <xf numFmtId="0" fontId="21" fillId="2" borderId="29" xfId="2" applyFont="1" applyFill="1" applyBorder="1" applyAlignment="1">
      <alignment horizontal="center" vertical="center"/>
    </xf>
    <xf numFmtId="0" fontId="22" fillId="2" borderId="32" xfId="2" applyFont="1" applyFill="1" applyBorder="1" applyAlignment="1">
      <alignment horizontal="center"/>
    </xf>
    <xf numFmtId="4" fontId="22" fillId="2" borderId="32" xfId="2" applyNumberFormat="1" applyFont="1" applyFill="1" applyBorder="1" applyAlignment="1">
      <alignment horizontal="center"/>
    </xf>
    <xf numFmtId="9" fontId="22" fillId="2" borderId="32" xfId="3" applyFont="1" applyFill="1" applyBorder="1" applyAlignment="1">
      <alignment horizontal="center"/>
    </xf>
    <xf numFmtId="0" fontId="22" fillId="2" borderId="33" xfId="2" applyFont="1" applyFill="1" applyBorder="1" applyAlignment="1">
      <alignment horizontal="center" vertical="center"/>
    </xf>
    <xf numFmtId="0" fontId="21" fillId="2" borderId="32" xfId="2" applyFont="1" applyFill="1" applyBorder="1" applyAlignment="1">
      <alignment horizontal="center"/>
    </xf>
    <xf numFmtId="4" fontId="21" fillId="2" borderId="32" xfId="0" applyNumberFormat="1" applyFont="1" applyFill="1" applyBorder="1" applyAlignment="1">
      <alignment horizontal="center"/>
    </xf>
    <xf numFmtId="9" fontId="21" fillId="2" borderId="32" xfId="1" applyFont="1" applyFill="1" applyBorder="1" applyAlignment="1">
      <alignment horizontal="center"/>
    </xf>
    <xf numFmtId="171" fontId="21" fillId="2" borderId="32" xfId="0" applyNumberFormat="1" applyFont="1" applyFill="1" applyBorder="1" applyAlignment="1">
      <alignment horizontal="right"/>
    </xf>
    <xf numFmtId="172" fontId="21" fillId="2" borderId="33" xfId="2" applyNumberFormat="1" applyFont="1" applyFill="1" applyBorder="1" applyAlignment="1">
      <alignment horizontal="center" vertical="center"/>
    </xf>
    <xf numFmtId="4" fontId="21" fillId="2" borderId="33" xfId="2" applyNumberFormat="1" applyFont="1" applyFill="1" applyBorder="1" applyAlignment="1">
      <alignment horizontal="center"/>
    </xf>
    <xf numFmtId="9" fontId="21" fillId="2" borderId="2" xfId="3" applyFont="1" applyFill="1" applyBorder="1" applyAlignment="1">
      <alignment horizontal="center"/>
    </xf>
    <xf numFmtId="0" fontId="22" fillId="2" borderId="2" xfId="2" applyFont="1" applyFill="1" applyBorder="1" applyAlignment="1">
      <alignment horizontal="right"/>
    </xf>
    <xf numFmtId="174" fontId="22" fillId="5" borderId="2" xfId="4" applyNumberFormat="1" applyFont="1" applyFill="1" applyBorder="1" applyAlignment="1">
      <alignment horizontal="center" vertical="center"/>
    </xf>
    <xf numFmtId="4" fontId="21" fillId="2" borderId="32" xfId="2" applyNumberFormat="1" applyFont="1" applyFill="1" applyBorder="1" applyAlignment="1">
      <alignment horizontal="center"/>
    </xf>
    <xf numFmtId="9" fontId="21" fillId="2" borderId="32" xfId="3" applyFont="1" applyFill="1" applyBorder="1" applyAlignment="1">
      <alignment horizontal="center"/>
    </xf>
    <xf numFmtId="175" fontId="21" fillId="2" borderId="32" xfId="2" applyNumberFormat="1" applyFont="1" applyFill="1" applyBorder="1" applyAlignment="1">
      <alignment horizontal="center"/>
    </xf>
    <xf numFmtId="9" fontId="21" fillId="2" borderId="34" xfId="3" applyFont="1" applyFill="1" applyBorder="1" applyAlignment="1">
      <alignment horizontal="center"/>
    </xf>
    <xf numFmtId="175" fontId="21" fillId="2" borderId="34" xfId="2" applyNumberFormat="1" applyFont="1" applyFill="1" applyBorder="1" applyAlignment="1">
      <alignment horizontal="center"/>
    </xf>
    <xf numFmtId="0" fontId="21" fillId="2" borderId="35" xfId="2" applyFont="1" applyFill="1" applyBorder="1" applyAlignment="1">
      <alignment horizontal="center"/>
    </xf>
    <xf numFmtId="4" fontId="21" fillId="2" borderId="36" xfId="2" applyNumberFormat="1" applyFont="1" applyFill="1" applyBorder="1" applyAlignment="1">
      <alignment horizontal="center"/>
    </xf>
    <xf numFmtId="0" fontId="21" fillId="2" borderId="33" xfId="2" applyFont="1" applyFill="1" applyBorder="1" applyAlignment="1">
      <alignment horizontal="center"/>
    </xf>
    <xf numFmtId="4" fontId="21" fillId="2" borderId="2" xfId="2" applyNumberFormat="1" applyFont="1" applyFill="1" applyBorder="1" applyAlignment="1">
      <alignment horizontal="center"/>
    </xf>
    <xf numFmtId="0" fontId="22" fillId="2" borderId="30" xfId="2" applyFont="1" applyFill="1" applyBorder="1" applyAlignment="1">
      <alignment horizontal="center" vertical="center"/>
    </xf>
    <xf numFmtId="0" fontId="22" fillId="2" borderId="37" xfId="2" applyFont="1" applyFill="1" applyBorder="1" applyAlignment="1">
      <alignment horizontal="center" vertical="center"/>
    </xf>
    <xf numFmtId="3" fontId="21" fillId="2" borderId="34" xfId="3" applyNumberFormat="1" applyFont="1" applyFill="1" applyBorder="1" applyAlignment="1">
      <alignment horizontal="center"/>
    </xf>
    <xf numFmtId="3" fontId="21" fillId="2" borderId="34" xfId="5" applyNumberFormat="1" applyFont="1" applyFill="1" applyBorder="1" applyAlignment="1">
      <alignment horizontal="center"/>
    </xf>
    <xf numFmtId="0" fontId="22" fillId="2" borderId="38" xfId="2" applyFont="1" applyFill="1" applyBorder="1" applyAlignment="1">
      <alignment horizontal="center"/>
    </xf>
    <xf numFmtId="174" fontId="22" fillId="5" borderId="39" xfId="2" applyNumberFormat="1" applyFont="1" applyFill="1" applyBorder="1" applyAlignment="1">
      <alignment horizontal="center" vertical="center"/>
    </xf>
    <xf numFmtId="174" fontId="22" fillId="7" borderId="40" xfId="4" applyNumberFormat="1" applyFont="1" applyFill="1" applyBorder="1" applyAlignment="1">
      <alignment horizontal="center" vertical="center"/>
    </xf>
    <xf numFmtId="0" fontId="24" fillId="3" borderId="28" xfId="0" applyFont="1" applyFill="1" applyBorder="1"/>
    <xf numFmtId="9" fontId="21" fillId="2" borderId="31" xfId="3" applyFont="1" applyFill="1" applyBorder="1" applyAlignment="1">
      <alignment horizontal="center" vertical="center"/>
    </xf>
    <xf numFmtId="10" fontId="22" fillId="2" borderId="33" xfId="1" applyNumberFormat="1" applyFont="1" applyFill="1" applyBorder="1" applyAlignment="1">
      <alignment horizontal="center" vertical="center"/>
    </xf>
    <xf numFmtId="174" fontId="22" fillId="2" borderId="33" xfId="4" applyNumberFormat="1" applyFont="1" applyFill="1" applyBorder="1" applyAlignment="1">
      <alignment horizontal="center" vertical="center"/>
    </xf>
    <xf numFmtId="174" fontId="22" fillId="7" borderId="2" xfId="4" applyNumberFormat="1" applyFont="1" applyFill="1" applyBorder="1" applyAlignment="1">
      <alignment horizontal="center" vertical="center"/>
    </xf>
    <xf numFmtId="0" fontId="16" fillId="3" borderId="0" xfId="0" applyFont="1" applyFill="1"/>
    <xf numFmtId="0" fontId="16" fillId="3" borderId="0" xfId="0" applyFont="1" applyFill="1" applyAlignment="1">
      <alignment vertical="center"/>
    </xf>
    <xf numFmtId="4" fontId="21" fillId="2" borderId="32" xfId="2" quotePrefix="1" applyNumberFormat="1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1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7" xfId="0" applyBorder="1" applyAlignment="1">
      <alignment horizontal="center" vertical="center"/>
    </xf>
    <xf numFmtId="176" fontId="26" fillId="8" borderId="27" xfId="0" applyNumberFormat="1" applyFont="1" applyFill="1" applyBorder="1" applyAlignment="1">
      <alignment horizontal="center" vertical="center"/>
    </xf>
    <xf numFmtId="176" fontId="26" fillId="8" borderId="19" xfId="0" applyNumberFormat="1" applyFont="1" applyFill="1" applyBorder="1" applyAlignment="1">
      <alignment horizontal="center" vertical="center"/>
    </xf>
    <xf numFmtId="0" fontId="15" fillId="8" borderId="12" xfId="0" applyFont="1" applyFill="1" applyBorder="1" applyAlignment="1">
      <alignment horizontal="center" vertical="center"/>
    </xf>
    <xf numFmtId="0" fontId="15" fillId="8" borderId="3" xfId="0" applyFont="1" applyFill="1" applyBorder="1" applyAlignment="1">
      <alignment horizontal="center" vertical="center"/>
    </xf>
    <xf numFmtId="0" fontId="15" fillId="8" borderId="26" xfId="0" applyFont="1" applyFill="1" applyBorder="1" applyAlignment="1">
      <alignment horizontal="center" vertical="center"/>
    </xf>
    <xf numFmtId="176" fontId="15" fillId="8" borderId="12" xfId="0" applyNumberFormat="1" applyFont="1" applyFill="1" applyBorder="1" applyAlignment="1">
      <alignment horizontal="center" vertical="center"/>
    </xf>
    <xf numFmtId="176" fontId="15" fillId="8" borderId="3" xfId="0" applyNumberFormat="1" applyFont="1" applyFill="1" applyBorder="1" applyAlignment="1">
      <alignment horizontal="center" vertical="center"/>
    </xf>
    <xf numFmtId="176" fontId="15" fillId="8" borderId="26" xfId="0" applyNumberFormat="1" applyFont="1" applyFill="1" applyBorder="1" applyAlignment="1">
      <alignment horizontal="center" vertical="center"/>
    </xf>
    <xf numFmtId="176" fontId="15" fillId="8" borderId="4" xfId="0" applyNumberFormat="1" applyFont="1" applyFill="1" applyBorder="1" applyAlignment="1">
      <alignment horizontal="center" vertical="center"/>
    </xf>
    <xf numFmtId="176" fontId="15" fillId="8" borderId="20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/>
    </xf>
    <xf numFmtId="176" fontId="0" fillId="0" borderId="13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18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6" fontId="0" fillId="0" borderId="21" xfId="0" applyNumberFormat="1" applyBorder="1" applyAlignment="1">
      <alignment horizontal="center" vertical="center"/>
    </xf>
    <xf numFmtId="0" fontId="0" fillId="8" borderId="3" xfId="0" applyFill="1" applyBorder="1" applyAlignment="1">
      <alignment horizontal="center" vertical="center"/>
    </xf>
    <xf numFmtId="0" fontId="0" fillId="8" borderId="26" xfId="0" applyFill="1" applyBorder="1" applyAlignment="1">
      <alignment horizontal="center" vertical="center"/>
    </xf>
    <xf numFmtId="176" fontId="15" fillId="8" borderId="5" xfId="0" applyNumberFormat="1" applyFont="1" applyFill="1" applyBorder="1" applyAlignment="1">
      <alignment horizontal="center" vertical="center"/>
    </xf>
    <xf numFmtId="176" fontId="15" fillId="8" borderId="21" xfId="0" applyNumberFormat="1" applyFont="1" applyFill="1" applyBorder="1" applyAlignment="1">
      <alignment horizontal="center" vertical="center"/>
    </xf>
    <xf numFmtId="176" fontId="15" fillId="8" borderId="41" xfId="0" applyNumberFormat="1" applyFont="1" applyFill="1" applyBorder="1" applyAlignment="1">
      <alignment horizontal="center" vertical="center"/>
    </xf>
    <xf numFmtId="176" fontId="0" fillId="0" borderId="9" xfId="0" applyNumberFormat="1" applyBorder="1" applyAlignment="1">
      <alignment horizontal="center" vertical="center"/>
    </xf>
    <xf numFmtId="176" fontId="0" fillId="0" borderId="10" xfId="0" applyNumberFormat="1" applyBorder="1" applyAlignment="1">
      <alignment horizontal="center" vertical="center"/>
    </xf>
    <xf numFmtId="176" fontId="0" fillId="0" borderId="11" xfId="0" applyNumberFormat="1" applyBorder="1" applyAlignment="1">
      <alignment horizontal="center" vertical="center"/>
    </xf>
    <xf numFmtId="176" fontId="15" fillId="8" borderId="42" xfId="0" applyNumberFormat="1" applyFont="1" applyFill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/>
    </xf>
    <xf numFmtId="176" fontId="0" fillId="0" borderId="14" xfId="0" applyNumberForma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22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43" xfId="0" applyNumberFormat="1" applyBorder="1" applyAlignment="1">
      <alignment horizontal="center" vertical="center"/>
    </xf>
    <xf numFmtId="176" fontId="0" fillId="0" borderId="27" xfId="0" applyNumberFormat="1" applyBorder="1" applyAlignment="1">
      <alignment horizontal="center" vertical="center"/>
    </xf>
    <xf numFmtId="176" fontId="0" fillId="0" borderId="42" xfId="0" applyNumberFormat="1" applyBorder="1" applyAlignment="1">
      <alignment horizontal="center" vertical="center"/>
    </xf>
    <xf numFmtId="176" fontId="0" fillId="0" borderId="44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45" xfId="0" applyNumberFormat="1" applyBorder="1" applyAlignment="1">
      <alignment horizontal="center" vertical="center"/>
    </xf>
    <xf numFmtId="0" fontId="0" fillId="0" borderId="1" xfId="0" applyBorder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5" fillId="0" borderId="99" xfId="0" applyFont="1" applyBorder="1" applyAlignment="1">
      <alignment horizontal="center" wrapText="1"/>
    </xf>
    <xf numFmtId="0" fontId="5" fillId="0" borderId="104" xfId="0" applyFont="1" applyBorder="1" applyAlignment="1">
      <alignment horizontal="center"/>
    </xf>
    <xf numFmtId="0" fontId="5" fillId="0" borderId="105" xfId="0" applyFont="1" applyBorder="1" applyAlignment="1">
      <alignment horizontal="center"/>
    </xf>
    <xf numFmtId="164" fontId="5" fillId="0" borderId="105" xfId="0" applyNumberFormat="1" applyFont="1" applyBorder="1" applyAlignment="1">
      <alignment horizontal="center"/>
    </xf>
    <xf numFmtId="166" fontId="5" fillId="0" borderId="105" xfId="0" applyNumberFormat="1" applyFont="1" applyBorder="1" applyAlignment="1">
      <alignment horizontal="center"/>
    </xf>
    <xf numFmtId="166" fontId="5" fillId="0" borderId="106" xfId="0" applyNumberFormat="1" applyFont="1" applyBorder="1" applyAlignment="1">
      <alignment horizontal="center"/>
    </xf>
    <xf numFmtId="0" fontId="5" fillId="11" borderId="100" xfId="0" applyFont="1" applyFill="1" applyBorder="1" applyAlignment="1">
      <alignment horizontal="center" vertical="center"/>
    </xf>
    <xf numFmtId="168" fontId="5" fillId="0" borderId="1" xfId="0" applyNumberFormat="1" applyFont="1" applyBorder="1" applyAlignment="1">
      <alignment horizontal="center" vertical="center"/>
    </xf>
    <xf numFmtId="0" fontId="6" fillId="3" borderId="50" xfId="0" applyFont="1" applyFill="1" applyBorder="1" applyAlignment="1">
      <alignment horizontal="left" vertical="center"/>
    </xf>
    <xf numFmtId="0" fontId="6" fillId="3" borderId="50" xfId="0" applyFont="1" applyFill="1" applyBorder="1" applyAlignment="1">
      <alignment horizontal="left" vertical="center" wrapText="1"/>
    </xf>
    <xf numFmtId="164" fontId="6" fillId="3" borderId="50" xfId="0" applyNumberFormat="1" applyFont="1" applyFill="1" applyBorder="1" applyAlignment="1">
      <alignment horizontal="left" vertical="center"/>
    </xf>
    <xf numFmtId="167" fontId="7" fillId="3" borderId="50" xfId="0" applyNumberFormat="1" applyFont="1" applyFill="1" applyBorder="1" applyAlignment="1">
      <alignment horizontal="center" vertical="center"/>
    </xf>
    <xf numFmtId="0" fontId="5" fillId="11" borderId="108" xfId="0" applyFont="1" applyFill="1" applyBorder="1" applyAlignment="1">
      <alignment horizontal="center" vertical="center"/>
    </xf>
    <xf numFmtId="0" fontId="5" fillId="10" borderId="51" xfId="0" applyFont="1" applyFill="1" applyBorder="1" applyAlignment="1">
      <alignment vertical="center" wrapText="1"/>
    </xf>
    <xf numFmtId="0" fontId="6" fillId="3" borderId="49" xfId="0" applyFont="1" applyFill="1" applyBorder="1" applyAlignment="1">
      <alignment horizontal="left" vertical="center"/>
    </xf>
    <xf numFmtId="0" fontId="6" fillId="3" borderId="49" xfId="0" applyFont="1" applyFill="1" applyBorder="1" applyAlignment="1">
      <alignment horizontal="left" vertical="center" wrapText="1"/>
    </xf>
    <xf numFmtId="164" fontId="6" fillId="3" borderId="49" xfId="0" applyNumberFormat="1" applyFont="1" applyFill="1" applyBorder="1" applyAlignment="1">
      <alignment horizontal="left" vertical="center"/>
    </xf>
    <xf numFmtId="167" fontId="7" fillId="3" borderId="49" xfId="0" applyNumberFormat="1" applyFont="1" applyFill="1" applyBorder="1" applyAlignment="1">
      <alignment horizontal="center" vertical="center"/>
    </xf>
    <xf numFmtId="167" fontId="5" fillId="10" borderId="110" xfId="0" applyNumberFormat="1" applyFont="1" applyFill="1" applyBorder="1" applyAlignment="1">
      <alignment vertical="center" wrapText="1"/>
    </xf>
    <xf numFmtId="0" fontId="5" fillId="0" borderId="111" xfId="0" applyFont="1" applyBorder="1" applyAlignment="1">
      <alignment horizontal="center"/>
    </xf>
    <xf numFmtId="0" fontId="6" fillId="0" borderId="112" xfId="0" applyFont="1" applyBorder="1" applyAlignment="1">
      <alignment horizontal="center"/>
    </xf>
    <xf numFmtId="0" fontId="5" fillId="0" borderId="113" xfId="0" applyFont="1" applyBorder="1" applyAlignment="1">
      <alignment horizontal="center"/>
    </xf>
    <xf numFmtId="166" fontId="5" fillId="0" borderId="114" xfId="0" applyNumberFormat="1" applyFont="1" applyBorder="1" applyAlignment="1">
      <alignment horizontal="center"/>
    </xf>
    <xf numFmtId="167" fontId="8" fillId="0" borderId="115" xfId="0" applyNumberFormat="1" applyFont="1" applyBorder="1" applyAlignment="1">
      <alignment horizontal="center" vertical="center"/>
    </xf>
    <xf numFmtId="9" fontId="5" fillId="0" borderId="116" xfId="1" applyFont="1" applyBorder="1" applyAlignment="1">
      <alignment horizontal="center"/>
    </xf>
    <xf numFmtId="167" fontId="7" fillId="0" borderId="117" xfId="0" applyNumberFormat="1" applyFont="1" applyBorder="1" applyAlignment="1">
      <alignment horizontal="center" vertical="center"/>
    </xf>
    <xf numFmtId="166" fontId="5" fillId="0" borderId="118" xfId="0" applyNumberFormat="1" applyFont="1" applyBorder="1" applyAlignment="1">
      <alignment horizontal="center"/>
    </xf>
    <xf numFmtId="167" fontId="8" fillId="0" borderId="119" xfId="0" applyNumberFormat="1" applyFont="1" applyBorder="1" applyAlignment="1">
      <alignment horizontal="center" vertical="center"/>
    </xf>
    <xf numFmtId="0" fontId="31" fillId="0" borderId="97" xfId="0" applyFont="1" applyBorder="1" applyAlignment="1">
      <alignment horizontal="center" vertical="center" wrapText="1"/>
    </xf>
    <xf numFmtId="0" fontId="4" fillId="0" borderId="98" xfId="0" applyFont="1" applyBorder="1" applyAlignment="1">
      <alignment horizontal="left" vertical="center"/>
    </xf>
    <xf numFmtId="0" fontId="32" fillId="0" borderId="98" xfId="0" applyFont="1" applyBorder="1"/>
    <xf numFmtId="180" fontId="4" fillId="0" borderId="99" xfId="0" applyNumberFormat="1" applyFont="1" applyBorder="1" applyAlignment="1">
      <alignment horizontal="left" vertical="center"/>
    </xf>
    <xf numFmtId="167" fontId="6" fillId="3" borderId="50" xfId="0" applyNumberFormat="1" applyFont="1" applyFill="1" applyBorder="1" applyAlignment="1">
      <alignment horizontal="left" vertical="center" wrapText="1"/>
    </xf>
    <xf numFmtId="0" fontId="6" fillId="3" borderId="63" xfId="0" applyFont="1" applyFill="1" applyBorder="1" applyAlignment="1">
      <alignment horizontal="left" vertical="center"/>
    </xf>
    <xf numFmtId="0" fontId="6" fillId="3" borderId="63" xfId="0" applyFont="1" applyFill="1" applyBorder="1" applyAlignment="1">
      <alignment horizontal="left" vertical="center" wrapText="1"/>
    </xf>
    <xf numFmtId="164" fontId="6" fillId="3" borderId="63" xfId="0" applyNumberFormat="1" applyFont="1" applyFill="1" applyBorder="1" applyAlignment="1">
      <alignment horizontal="left" vertical="center"/>
    </xf>
    <xf numFmtId="167" fontId="7" fillId="3" borderId="63" xfId="0" applyNumberFormat="1" applyFont="1" applyFill="1" applyBorder="1" applyAlignment="1">
      <alignment horizontal="center" vertical="center"/>
    </xf>
    <xf numFmtId="0" fontId="6" fillId="3" borderId="50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/>
    </xf>
    <xf numFmtId="170" fontId="6" fillId="3" borderId="1" xfId="0" applyNumberFormat="1" applyFont="1" applyFill="1" applyBorder="1" applyAlignment="1">
      <alignment horizontal="left" vertical="center"/>
    </xf>
    <xf numFmtId="167" fontId="7" fillId="3" borderId="1" xfId="0" applyNumberFormat="1" applyFont="1" applyFill="1" applyBorder="1" applyAlignment="1">
      <alignment horizontal="center" vertical="center"/>
    </xf>
    <xf numFmtId="0" fontId="6" fillId="0" borderId="56" xfId="0" applyFont="1" applyBorder="1" applyAlignment="1" applyProtection="1">
      <alignment horizontal="left" vertical="center"/>
    </xf>
    <xf numFmtId="0" fontId="6" fillId="0" borderId="50" xfId="0" applyFont="1" applyBorder="1" applyAlignment="1" applyProtection="1">
      <alignment horizontal="left" vertical="center" wrapText="1"/>
    </xf>
    <xf numFmtId="0" fontId="6" fillId="0" borderId="50" xfId="0" applyFont="1" applyBorder="1" applyAlignment="1" applyProtection="1">
      <alignment horizontal="center" vertical="center"/>
    </xf>
    <xf numFmtId="179" fontId="6" fillId="0" borderId="50" xfId="0" applyNumberFormat="1" applyFont="1" applyBorder="1" applyAlignment="1" applyProtection="1">
      <alignment horizontal="center" vertical="center"/>
    </xf>
    <xf numFmtId="0" fontId="6" fillId="0" borderId="47" xfId="0" applyFont="1" applyBorder="1" applyAlignment="1" applyProtection="1">
      <alignment horizontal="left" vertical="center" wrapText="1"/>
    </xf>
    <xf numFmtId="0" fontId="6" fillId="0" borderId="47" xfId="0" applyFont="1" applyBorder="1" applyAlignment="1" applyProtection="1">
      <alignment horizontal="center" vertical="center"/>
    </xf>
    <xf numFmtId="179" fontId="6" fillId="0" borderId="47" xfId="0" applyNumberFormat="1" applyFont="1" applyBorder="1" applyAlignment="1" applyProtection="1">
      <alignment horizontal="center" vertical="center"/>
    </xf>
    <xf numFmtId="0" fontId="6" fillId="0" borderId="1" xfId="0" applyFont="1" applyBorder="1" applyAlignment="1" applyProtection="1">
      <alignment horizontal="left" vertical="center" wrapText="1"/>
    </xf>
    <xf numFmtId="0" fontId="6" fillId="0" borderId="1" xfId="0" applyFont="1" applyBorder="1" applyAlignment="1" applyProtection="1">
      <alignment horizontal="center" vertical="center"/>
    </xf>
    <xf numFmtId="179" fontId="6" fillId="0" borderId="1" xfId="0" applyNumberFormat="1" applyFont="1" applyBorder="1" applyAlignment="1" applyProtection="1">
      <alignment horizontal="center" vertical="center"/>
    </xf>
    <xf numFmtId="0" fontId="5" fillId="0" borderId="85" xfId="0" applyFont="1" applyBorder="1" applyAlignment="1" applyProtection="1">
      <alignment wrapText="1"/>
      <protection locked="0"/>
    </xf>
    <xf numFmtId="0" fontId="4" fillId="0" borderId="86" xfId="0" applyFont="1" applyBorder="1" applyAlignment="1" applyProtection="1">
      <alignment horizontal="center"/>
      <protection locked="0"/>
    </xf>
    <xf numFmtId="0" fontId="6" fillId="0" borderId="0" xfId="0" applyFont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30" fillId="0" borderId="87" xfId="0" applyFont="1" applyBorder="1" applyAlignment="1" applyProtection="1">
      <alignment horizontal="left" vertical="center" wrapText="1"/>
      <protection locked="0"/>
    </xf>
    <xf numFmtId="0" fontId="4" fillId="0" borderId="88" xfId="0" applyFont="1" applyBorder="1" applyAlignment="1" applyProtection="1">
      <alignment horizontal="left"/>
      <protection locked="0"/>
    </xf>
    <xf numFmtId="14" fontId="6" fillId="0" borderId="89" xfId="0" applyNumberFormat="1" applyFont="1" applyBorder="1" applyAlignment="1" applyProtection="1">
      <alignment horizontal="left" wrapText="1"/>
      <protection locked="0"/>
    </xf>
    <xf numFmtId="14" fontId="6" fillId="0" borderId="86" xfId="0" applyNumberFormat="1" applyFont="1" applyBorder="1" applyAlignment="1" applyProtection="1">
      <alignment horizontal="center" wrapText="1"/>
      <protection locked="0"/>
    </xf>
    <xf numFmtId="0" fontId="3" fillId="0" borderId="63" xfId="0" applyFont="1" applyBorder="1" applyAlignment="1" applyProtection="1">
      <alignment horizontal="center" vertical="center" wrapText="1"/>
      <protection locked="0"/>
    </xf>
    <xf numFmtId="0" fontId="4" fillId="0" borderId="63" xfId="0" applyFont="1" applyBorder="1" applyProtection="1">
      <protection locked="0"/>
    </xf>
    <xf numFmtId="0" fontId="4" fillId="0" borderId="63" xfId="0" applyFont="1" applyBorder="1" applyAlignment="1" applyProtection="1">
      <alignment horizontal="center"/>
      <protection locked="0"/>
    </xf>
    <xf numFmtId="179" fontId="4" fillId="0" borderId="63" xfId="0" applyNumberFormat="1" applyFont="1" applyBorder="1" applyAlignment="1" applyProtection="1">
      <alignment horizontal="center"/>
      <protection locked="0"/>
    </xf>
    <xf numFmtId="0" fontId="5" fillId="0" borderId="63" xfId="0" applyFont="1" applyBorder="1" applyAlignment="1" applyProtection="1">
      <alignment wrapText="1"/>
      <protection locked="0"/>
    </xf>
    <xf numFmtId="0" fontId="5" fillId="0" borderId="94" xfId="0" applyFont="1" applyBorder="1" applyAlignment="1" applyProtection="1">
      <alignment horizontal="center" wrapText="1"/>
      <protection locked="0"/>
    </xf>
    <xf numFmtId="0" fontId="5" fillId="0" borderId="95" xfId="0" applyFont="1" applyBorder="1" applyAlignment="1" applyProtection="1">
      <alignment horizontal="center" wrapText="1"/>
      <protection locked="0"/>
    </xf>
    <xf numFmtId="179" fontId="5" fillId="0" borderId="95" xfId="0" applyNumberFormat="1" applyFont="1" applyBorder="1" applyAlignment="1" applyProtection="1">
      <alignment horizontal="center" wrapText="1"/>
      <protection locked="0"/>
    </xf>
    <xf numFmtId="165" fontId="5" fillId="0" borderId="95" xfId="0" applyNumberFormat="1" applyFont="1" applyBorder="1" applyAlignment="1" applyProtection="1">
      <alignment horizontal="center" wrapText="1"/>
      <protection locked="0"/>
    </xf>
    <xf numFmtId="166" fontId="5" fillId="0" borderId="95" xfId="0" applyNumberFormat="1" applyFont="1" applyBorder="1" applyAlignment="1" applyProtection="1">
      <alignment horizontal="center" wrapText="1"/>
      <protection locked="0"/>
    </xf>
    <xf numFmtId="0" fontId="5" fillId="0" borderId="96" xfId="0" applyFont="1" applyBorder="1" applyAlignment="1" applyProtection="1">
      <alignment horizontal="center" wrapText="1"/>
      <protection locked="0"/>
    </xf>
    <xf numFmtId="0" fontId="5" fillId="11" borderId="78" xfId="0" applyFont="1" applyFill="1" applyBorder="1" applyAlignment="1" applyProtection="1">
      <alignment horizontal="center" vertical="center"/>
      <protection locked="0"/>
    </xf>
    <xf numFmtId="0" fontId="5" fillId="10" borderId="80" xfId="0" applyFont="1" applyFill="1" applyBorder="1" applyAlignment="1" applyProtection="1">
      <alignment horizontal="center"/>
      <protection locked="0"/>
    </xf>
    <xf numFmtId="0" fontId="5" fillId="0" borderId="0" xfId="0" applyFont="1" applyAlignment="1" applyProtection="1">
      <alignment horizontal="center"/>
      <protection locked="0"/>
    </xf>
    <xf numFmtId="0" fontId="5" fillId="0" borderId="1" xfId="0" applyFont="1" applyBorder="1" applyAlignment="1" applyProtection="1">
      <alignment horizontal="center"/>
      <protection locked="0"/>
    </xf>
    <xf numFmtId="167" fontId="7" fillId="0" borderId="50" xfId="0" applyNumberFormat="1" applyFont="1" applyBorder="1" applyAlignment="1" applyProtection="1">
      <alignment horizontal="left" vertical="center"/>
      <protection locked="0"/>
    </xf>
    <xf numFmtId="167" fontId="7" fillId="0" borderId="57" xfId="0" applyNumberFormat="1" applyFont="1" applyBorder="1" applyAlignment="1" applyProtection="1">
      <alignment horizontal="left" vertical="center"/>
      <protection locked="0"/>
    </xf>
    <xf numFmtId="10" fontId="6" fillId="0" borderId="1" xfId="0" applyNumberFormat="1" applyFont="1" applyBorder="1" applyAlignment="1" applyProtection="1">
      <alignment horizontal="center" vertical="center"/>
      <protection locked="0"/>
    </xf>
    <xf numFmtId="0" fontId="6" fillId="0" borderId="47" xfId="0" applyFont="1" applyBorder="1" applyAlignment="1" applyProtection="1">
      <alignment horizontal="left" vertical="center" wrapText="1"/>
      <protection locked="0"/>
    </xf>
    <xf numFmtId="0" fontId="6" fillId="0" borderId="47" xfId="0" applyFont="1" applyBorder="1" applyAlignment="1" applyProtection="1">
      <alignment horizontal="center" vertical="center"/>
      <protection locked="0"/>
    </xf>
    <xf numFmtId="179" fontId="6" fillId="0" borderId="47" xfId="0" applyNumberFormat="1" applyFont="1" applyBorder="1" applyAlignment="1" applyProtection="1">
      <alignment horizontal="center" vertical="center"/>
      <protection locked="0"/>
    </xf>
    <xf numFmtId="167" fontId="7" fillId="0" borderId="47" xfId="0" applyNumberFormat="1" applyFont="1" applyBorder="1" applyAlignment="1" applyProtection="1">
      <alignment horizontal="left" vertical="center"/>
      <protection locked="0"/>
    </xf>
    <xf numFmtId="167" fontId="7" fillId="0" borderId="55" xfId="0" applyNumberFormat="1" applyFont="1" applyBorder="1" applyAlignment="1" applyProtection="1">
      <alignment horizontal="left"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167" fontId="7" fillId="0" borderId="1" xfId="0" applyNumberFormat="1" applyFont="1" applyBorder="1" applyAlignment="1" applyProtection="1">
      <alignment horizontal="left" vertical="center"/>
      <protection locked="0"/>
    </xf>
    <xf numFmtId="181" fontId="0" fillId="0" borderId="1" xfId="0" applyNumberFormat="1" applyBorder="1" applyAlignment="1" applyProtection="1">
      <alignment horizontal="left" vertical="center"/>
      <protection locked="0"/>
    </xf>
    <xf numFmtId="167" fontId="8" fillId="10" borderId="61" xfId="0" applyNumberFormat="1" applyFont="1" applyFill="1" applyBorder="1" applyAlignment="1" applyProtection="1">
      <alignment horizontal="center" vertical="center"/>
      <protection locked="0"/>
    </xf>
    <xf numFmtId="10" fontId="5" fillId="10" borderId="53" xfId="0" applyNumberFormat="1" applyFont="1" applyFill="1" applyBorder="1" applyAlignment="1" applyProtection="1">
      <alignment horizontal="center" vertical="center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vertical="center"/>
      <protection locked="0"/>
    </xf>
    <xf numFmtId="10" fontId="6" fillId="0" borderId="0" xfId="0" applyNumberFormat="1" applyFont="1" applyAlignment="1" applyProtection="1">
      <alignment horizontal="center"/>
      <protection locked="0"/>
    </xf>
    <xf numFmtId="0" fontId="5" fillId="11" borderId="47" xfId="0" applyFont="1" applyFill="1" applyBorder="1" applyAlignment="1" applyProtection="1">
      <alignment horizontal="left" vertical="center"/>
      <protection locked="0"/>
    </xf>
    <xf numFmtId="0" fontId="5" fillId="10" borderId="47" xfId="0" applyFont="1" applyFill="1" applyBorder="1" applyAlignment="1" applyProtection="1">
      <alignment horizontal="center"/>
      <protection locked="0"/>
    </xf>
    <xf numFmtId="0" fontId="6" fillId="0" borderId="47" xfId="0" applyFont="1" applyBorder="1" applyAlignment="1" applyProtection="1">
      <alignment horizontal="left" vertical="center"/>
      <protection locked="0"/>
    </xf>
    <xf numFmtId="167" fontId="0" fillId="0" borderId="1" xfId="0" applyNumberFormat="1" applyBorder="1" applyAlignment="1" applyProtection="1">
      <alignment horizontal="center" vertical="center"/>
      <protection locked="0"/>
    </xf>
    <xf numFmtId="10" fontId="6" fillId="0" borderId="47" xfId="0" applyNumberFormat="1" applyFont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/>
      <protection locked="0"/>
    </xf>
    <xf numFmtId="0" fontId="9" fillId="0" borderId="0" xfId="0" applyFont="1" applyAlignment="1" applyProtection="1">
      <alignment horizontal="center"/>
      <protection locked="0"/>
    </xf>
    <xf numFmtId="0" fontId="7" fillId="0" borderId="0" xfId="0" applyFont="1" applyAlignment="1" applyProtection="1">
      <alignment horizontal="center"/>
      <protection locked="0"/>
    </xf>
    <xf numFmtId="169" fontId="7" fillId="0" borderId="0" xfId="0" applyNumberFormat="1" applyFont="1" applyAlignment="1" applyProtection="1">
      <alignment horizontal="center"/>
      <protection locked="0"/>
    </xf>
    <xf numFmtId="10" fontId="6" fillId="0" borderId="47" xfId="0" applyNumberFormat="1" applyFont="1" applyBorder="1" applyAlignment="1" applyProtection="1">
      <alignment horizontal="center"/>
      <protection locked="0"/>
    </xf>
    <xf numFmtId="167" fontId="8" fillId="10" borderId="47" xfId="0" applyNumberFormat="1" applyFont="1" applyFill="1" applyBorder="1" applyAlignment="1" applyProtection="1">
      <alignment horizontal="center" vertical="center"/>
      <protection locked="0"/>
    </xf>
    <xf numFmtId="10" fontId="5" fillId="10" borderId="47" xfId="0" applyNumberFormat="1" applyFont="1" applyFill="1" applyBorder="1" applyAlignment="1" applyProtection="1">
      <alignment horizontal="center" vertical="center"/>
      <protection locked="0"/>
    </xf>
    <xf numFmtId="179" fontId="5" fillId="0" borderId="0" xfId="0" applyNumberFormat="1" applyFont="1" applyAlignment="1" applyProtection="1">
      <alignment horizontal="center"/>
      <protection locked="0"/>
    </xf>
    <xf numFmtId="165" fontId="5" fillId="0" borderId="0" xfId="0" applyNumberFormat="1" applyFont="1" applyAlignment="1" applyProtection="1">
      <alignment horizontal="center"/>
      <protection locked="0"/>
    </xf>
    <xf numFmtId="166" fontId="5" fillId="0" borderId="0" xfId="0" applyNumberFormat="1" applyFont="1" applyAlignment="1" applyProtection="1">
      <alignment horizontal="center"/>
      <protection locked="0"/>
    </xf>
    <xf numFmtId="10" fontId="5" fillId="0" borderId="0" xfId="0" applyNumberFormat="1" applyFont="1" applyAlignment="1" applyProtection="1">
      <alignment horizontal="center"/>
      <protection locked="0"/>
    </xf>
    <xf numFmtId="0" fontId="5" fillId="11" borderId="49" xfId="0" applyFont="1" applyFill="1" applyBorder="1" applyAlignment="1" applyProtection="1">
      <alignment horizontal="left" vertical="center"/>
      <protection locked="0"/>
    </xf>
    <xf numFmtId="165" fontId="6" fillId="3" borderId="47" xfId="0" applyNumberFormat="1" applyFont="1" applyFill="1" applyBorder="1" applyAlignment="1" applyProtection="1">
      <alignment horizontal="left" vertical="center"/>
      <protection locked="0"/>
    </xf>
    <xf numFmtId="167" fontId="7" fillId="3" borderId="47" xfId="0" applyNumberFormat="1" applyFont="1" applyFill="1" applyBorder="1" applyAlignment="1" applyProtection="1">
      <alignment horizontal="left" vertical="center"/>
      <protection locked="0"/>
    </xf>
    <xf numFmtId="167" fontId="8" fillId="10" borderId="50" xfId="0" applyNumberFormat="1" applyFont="1" applyFill="1" applyBorder="1" applyAlignment="1" applyProtection="1">
      <alignment horizontal="center" vertical="center"/>
      <protection locked="0"/>
    </xf>
    <xf numFmtId="179" fontId="6" fillId="0" borderId="0" xfId="0" applyNumberFormat="1" applyFont="1" applyAlignment="1" applyProtection="1">
      <alignment horizontal="center"/>
      <protection locked="0"/>
    </xf>
    <xf numFmtId="165" fontId="6" fillId="0" borderId="0" xfId="0" applyNumberFormat="1" applyFont="1" applyAlignment="1" applyProtection="1">
      <alignment horizontal="center"/>
      <protection locked="0"/>
    </xf>
    <xf numFmtId="166" fontId="6" fillId="0" borderId="0" xfId="0" applyNumberFormat="1" applyFont="1" applyAlignment="1" applyProtection="1">
      <alignment horizontal="center"/>
      <protection locked="0"/>
    </xf>
    <xf numFmtId="165" fontId="6" fillId="0" borderId="47" xfId="0" applyNumberFormat="1" applyFont="1" applyBorder="1" applyAlignment="1" applyProtection="1">
      <alignment horizontal="left" vertical="center"/>
      <protection locked="0"/>
    </xf>
    <xf numFmtId="0" fontId="10" fillId="0" borderId="1" xfId="0" applyFont="1" applyBorder="1" applyAlignment="1" applyProtection="1">
      <alignment horizontal="center" vertical="center"/>
      <protection locked="0"/>
    </xf>
    <xf numFmtId="10" fontId="10" fillId="0" borderId="0" xfId="0" applyNumberFormat="1" applyFont="1" applyAlignment="1" applyProtection="1">
      <alignment vertical="center"/>
      <protection locked="0"/>
    </xf>
    <xf numFmtId="0" fontId="10" fillId="0" borderId="0" xfId="0" applyFont="1" applyAlignment="1" applyProtection="1">
      <alignment vertical="center"/>
      <protection locked="0"/>
    </xf>
    <xf numFmtId="0" fontId="10" fillId="0" borderId="1" xfId="0" applyFont="1" applyBorder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left"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vertical="center"/>
      <protection locked="0"/>
    </xf>
    <xf numFmtId="167" fontId="8" fillId="0" borderId="50" xfId="0" applyNumberFormat="1" applyFont="1" applyBorder="1" applyAlignment="1" applyProtection="1">
      <alignment horizontal="center" vertical="center"/>
      <protection locked="0"/>
    </xf>
    <xf numFmtId="0" fontId="0" fillId="0" borderId="0" xfId="0" applyProtection="1">
      <protection locked="0"/>
    </xf>
    <xf numFmtId="167" fontId="8" fillId="10" borderId="47" xfId="0" applyNumberFormat="1" applyFont="1" applyFill="1" applyBorder="1" applyAlignment="1" applyProtection="1">
      <alignment horizontal="left" vertical="center"/>
      <protection locked="0"/>
    </xf>
    <xf numFmtId="0" fontId="5" fillId="11" borderId="70" xfId="0" applyFont="1" applyFill="1" applyBorder="1" applyAlignment="1" applyProtection="1">
      <alignment horizontal="left" vertical="center"/>
      <protection locked="0"/>
    </xf>
    <xf numFmtId="0" fontId="5" fillId="10" borderId="72" xfId="0" applyFont="1" applyFill="1" applyBorder="1" applyAlignment="1" applyProtection="1">
      <alignment horizontal="center"/>
      <protection locked="0"/>
    </xf>
    <xf numFmtId="10" fontId="6" fillId="0" borderId="1" xfId="0" applyNumberFormat="1" applyFont="1" applyBorder="1" applyAlignment="1" applyProtection="1">
      <alignment horizontal="center"/>
      <protection locked="0"/>
    </xf>
    <xf numFmtId="0" fontId="6" fillId="9" borderId="0" xfId="0" applyFont="1" applyFill="1" applyAlignment="1" applyProtection="1">
      <alignment horizontal="center"/>
      <protection locked="0"/>
    </xf>
    <xf numFmtId="167" fontId="7" fillId="0" borderId="49" xfId="0" applyNumberFormat="1" applyFont="1" applyBorder="1" applyAlignment="1" applyProtection="1">
      <alignment horizontal="left" vertical="center"/>
      <protection locked="0"/>
    </xf>
    <xf numFmtId="167" fontId="8" fillId="0" borderId="69" xfId="0" applyNumberFormat="1" applyFont="1" applyBorder="1" applyAlignment="1" applyProtection="1">
      <alignment horizontal="center" vertical="center"/>
      <protection locked="0"/>
    </xf>
    <xf numFmtId="10" fontId="6" fillId="0" borderId="46" xfId="0" applyNumberFormat="1" applyFont="1" applyBorder="1" applyAlignment="1" applyProtection="1">
      <alignment horizontal="center"/>
      <protection locked="0"/>
    </xf>
    <xf numFmtId="167" fontId="6" fillId="0" borderId="47" xfId="0" applyNumberFormat="1" applyFont="1" applyBorder="1" applyAlignment="1" applyProtection="1">
      <alignment horizontal="left"/>
      <protection locked="0"/>
    </xf>
    <xf numFmtId="0" fontId="6" fillId="0" borderId="65" xfId="0" applyFont="1" applyBorder="1" applyAlignment="1" applyProtection="1">
      <alignment horizontal="center"/>
      <protection locked="0"/>
    </xf>
    <xf numFmtId="167" fontId="8" fillId="0" borderId="49" xfId="0" applyNumberFormat="1" applyFont="1" applyBorder="1" applyAlignment="1" applyProtection="1">
      <alignment horizontal="center" vertical="center"/>
      <protection locked="0"/>
    </xf>
    <xf numFmtId="10" fontId="6" fillId="0" borderId="77" xfId="0" applyNumberFormat="1" applyFont="1" applyBorder="1" applyAlignment="1" applyProtection="1">
      <alignment horizontal="center"/>
      <protection locked="0"/>
    </xf>
    <xf numFmtId="0" fontId="5" fillId="0" borderId="123" xfId="0" applyFont="1" applyBorder="1" applyAlignment="1" applyProtection="1">
      <alignment horizontal="left" vertical="center" wrapText="1"/>
      <protection locked="0"/>
    </xf>
    <xf numFmtId="0" fontId="5" fillId="0" borderId="63" xfId="0" applyFont="1" applyBorder="1" applyAlignment="1" applyProtection="1">
      <alignment horizontal="left" vertical="center" wrapText="1"/>
      <protection locked="0"/>
    </xf>
    <xf numFmtId="0" fontId="5" fillId="0" borderId="63" xfId="0" applyFont="1" applyBorder="1" applyAlignment="1" applyProtection="1">
      <alignment horizontal="center" vertical="center" wrapText="1"/>
      <protection locked="0"/>
    </xf>
    <xf numFmtId="179" fontId="5" fillId="0" borderId="63" xfId="0" applyNumberFormat="1" applyFont="1" applyBorder="1" applyAlignment="1" applyProtection="1">
      <alignment horizontal="center" vertical="center" wrapText="1"/>
      <protection locked="0"/>
    </xf>
    <xf numFmtId="167" fontId="8" fillId="0" borderId="63" xfId="0" applyNumberFormat="1" applyFont="1" applyBorder="1" applyAlignment="1" applyProtection="1">
      <alignment horizontal="center" vertical="center"/>
      <protection locked="0"/>
    </xf>
    <xf numFmtId="10" fontId="6" fillId="0" borderId="65" xfId="0" applyNumberFormat="1" applyFont="1" applyBorder="1" applyAlignment="1" applyProtection="1">
      <alignment horizontal="center"/>
      <protection locked="0"/>
    </xf>
    <xf numFmtId="167" fontId="8" fillId="10" borderId="79" xfId="0" applyNumberFormat="1" applyFont="1" applyFill="1" applyBorder="1" applyAlignment="1" applyProtection="1">
      <alignment horizontal="left" vertical="center"/>
      <protection locked="0"/>
    </xf>
    <xf numFmtId="10" fontId="5" fillId="10" borderId="80" xfId="0" applyNumberFormat="1" applyFont="1" applyFill="1" applyBorder="1" applyAlignment="1" applyProtection="1">
      <alignment horizontal="center" vertical="center"/>
      <protection locked="0"/>
    </xf>
    <xf numFmtId="167" fontId="6" fillId="0" borderId="1" xfId="0" applyNumberFormat="1" applyFont="1" applyBorder="1" applyAlignment="1" applyProtection="1">
      <alignment vertical="center"/>
      <protection locked="0"/>
    </xf>
    <xf numFmtId="0" fontId="5" fillId="11" borderId="78" xfId="0" applyFont="1" applyFill="1" applyBorder="1" applyAlignment="1" applyProtection="1">
      <alignment horizontal="left" vertical="center"/>
      <protection locked="0"/>
    </xf>
    <xf numFmtId="167" fontId="7" fillId="0" borderId="63" xfId="0" applyNumberFormat="1" applyFont="1" applyBorder="1" applyAlignment="1" applyProtection="1">
      <alignment horizontal="left" vertical="center"/>
      <protection locked="0"/>
    </xf>
    <xf numFmtId="167" fontId="5" fillId="0" borderId="63" xfId="0" applyNumberFormat="1" applyFont="1" applyBorder="1" applyAlignment="1" applyProtection="1">
      <alignment vertical="center"/>
      <protection locked="0"/>
    </xf>
    <xf numFmtId="0" fontId="5" fillId="0" borderId="65" xfId="0" applyFont="1" applyBorder="1" applyAlignment="1" applyProtection="1">
      <alignment horizontal="center" vertical="center"/>
      <protection locked="0"/>
    </xf>
    <xf numFmtId="0" fontId="5" fillId="0" borderId="50" xfId="0" applyFont="1" applyBorder="1" applyAlignment="1" applyProtection="1">
      <alignment horizontal="left" vertical="center" wrapText="1"/>
      <protection locked="0"/>
    </xf>
    <xf numFmtId="0" fontId="5" fillId="0" borderId="47" xfId="0" applyFont="1" applyBorder="1" applyAlignment="1" applyProtection="1">
      <alignment horizontal="left" vertical="center" wrapText="1"/>
      <protection locked="0"/>
    </xf>
    <xf numFmtId="167" fontId="6" fillId="0" borderId="47" xfId="0" applyNumberFormat="1" applyFont="1" applyBorder="1" applyAlignment="1" applyProtection="1">
      <alignment horizontal="left" vertical="center"/>
      <protection locked="0"/>
    </xf>
    <xf numFmtId="10" fontId="6" fillId="0" borderId="0" xfId="0" applyNumberFormat="1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167" fontId="7" fillId="0" borderId="74" xfId="0" applyNumberFormat="1" applyFont="1" applyBorder="1" applyAlignment="1" applyProtection="1">
      <alignment horizontal="left" vertical="center"/>
      <protection locked="0"/>
    </xf>
    <xf numFmtId="167" fontId="7" fillId="0" borderId="69" xfId="0" applyNumberFormat="1" applyFont="1" applyBorder="1" applyAlignment="1" applyProtection="1">
      <alignment horizontal="left" vertical="center"/>
      <protection locked="0"/>
    </xf>
    <xf numFmtId="0" fontId="5" fillId="11" borderId="75" xfId="0" applyFont="1" applyFill="1" applyBorder="1" applyAlignment="1" applyProtection="1">
      <alignment horizontal="left" vertical="center"/>
      <protection locked="0"/>
    </xf>
    <xf numFmtId="167" fontId="7" fillId="0" borderId="71" xfId="0" applyNumberFormat="1" applyFont="1" applyBorder="1" applyAlignment="1" applyProtection="1">
      <alignment horizontal="left" vertical="center"/>
      <protection locked="0"/>
    </xf>
    <xf numFmtId="167" fontId="7" fillId="0" borderId="72" xfId="0" applyNumberFormat="1" applyFont="1" applyBorder="1" applyAlignment="1" applyProtection="1">
      <alignment horizontal="left" vertical="center"/>
      <protection locked="0"/>
    </xf>
    <xf numFmtId="167" fontId="7" fillId="0" borderId="68" xfId="0" applyNumberFormat="1" applyFont="1" applyBorder="1" applyAlignment="1" applyProtection="1">
      <alignment horizontal="left" vertical="center"/>
      <protection locked="0"/>
    </xf>
    <xf numFmtId="167" fontId="8" fillId="10" borderId="68" xfId="0" applyNumberFormat="1" applyFont="1" applyFill="1" applyBorder="1" applyAlignment="1" applyProtection="1">
      <alignment horizontal="left" vertical="center"/>
      <protection locked="0"/>
    </xf>
    <xf numFmtId="0" fontId="5" fillId="0" borderId="81" xfId="0" applyFont="1" applyBorder="1" applyAlignment="1" applyProtection="1">
      <alignment horizontal="center"/>
      <protection locked="0"/>
    </xf>
    <xf numFmtId="166" fontId="5" fillId="0" borderId="70" xfId="0" applyNumberFormat="1" applyFont="1" applyBorder="1" applyAlignment="1" applyProtection="1">
      <alignment horizontal="center"/>
      <protection locked="0"/>
    </xf>
    <xf numFmtId="167" fontId="8" fillId="0" borderId="72" xfId="0" applyNumberFormat="1" applyFont="1" applyBorder="1" applyAlignment="1" applyProtection="1">
      <alignment horizontal="center" vertical="center"/>
      <protection locked="0"/>
    </xf>
    <xf numFmtId="0" fontId="6" fillId="0" borderId="82" xfId="0" applyFont="1" applyBorder="1" applyAlignment="1" applyProtection="1">
      <alignment horizontal="center"/>
      <protection locked="0"/>
    </xf>
    <xf numFmtId="9" fontId="5" fillId="0" borderId="54" xfId="1" applyFont="1" applyBorder="1" applyAlignment="1" applyProtection="1">
      <alignment horizontal="center"/>
      <protection locked="0"/>
    </xf>
    <xf numFmtId="167" fontId="7" fillId="0" borderId="55" xfId="0" applyNumberFormat="1" applyFont="1" applyBorder="1" applyAlignment="1" applyProtection="1">
      <alignment horizontal="center" vertical="center"/>
      <protection locked="0"/>
    </xf>
    <xf numFmtId="10" fontId="5" fillId="0" borderId="1" xfId="0" applyNumberFormat="1" applyFont="1" applyBorder="1" applyAlignment="1" applyProtection="1">
      <alignment horizontal="center"/>
      <protection locked="0"/>
    </xf>
    <xf numFmtId="0" fontId="6" fillId="0" borderId="121" xfId="0" applyFont="1" applyBorder="1" applyAlignment="1" applyProtection="1">
      <alignment horizontal="center"/>
      <protection locked="0"/>
    </xf>
    <xf numFmtId="9" fontId="5" fillId="0" borderId="62" xfId="1" applyFont="1" applyBorder="1" applyAlignment="1" applyProtection="1">
      <alignment horizontal="center"/>
      <protection locked="0"/>
    </xf>
    <xf numFmtId="167" fontId="7" fillId="0" borderId="122" xfId="0" applyNumberFormat="1" applyFont="1" applyBorder="1" applyAlignment="1" applyProtection="1">
      <alignment horizontal="center" vertical="center"/>
      <protection locked="0"/>
    </xf>
    <xf numFmtId="0" fontId="5" fillId="0" borderId="83" xfId="0" applyFont="1" applyBorder="1" applyAlignment="1" applyProtection="1">
      <alignment horizontal="center"/>
      <protection locked="0"/>
    </xf>
    <xf numFmtId="166" fontId="5" fillId="0" borderId="73" xfId="0" applyNumberFormat="1" applyFont="1" applyBorder="1" applyAlignment="1" applyProtection="1">
      <alignment horizontal="center"/>
      <protection locked="0"/>
    </xf>
    <xf numFmtId="0" fontId="11" fillId="0" borderId="0" xfId="0" applyFont="1" applyAlignment="1" applyProtection="1">
      <alignment horizontal="center"/>
      <protection locked="0"/>
    </xf>
    <xf numFmtId="179" fontId="11" fillId="0" borderId="0" xfId="0" applyNumberFormat="1" applyFont="1" applyAlignment="1" applyProtection="1">
      <alignment horizontal="center"/>
      <protection locked="0"/>
    </xf>
    <xf numFmtId="165" fontId="11" fillId="0" borderId="0" xfId="0" applyNumberFormat="1" applyFont="1" applyAlignment="1" applyProtection="1">
      <alignment horizontal="center"/>
      <protection locked="0"/>
    </xf>
    <xf numFmtId="166" fontId="11" fillId="0" borderId="0" xfId="0" applyNumberFormat="1" applyFont="1" applyAlignment="1" applyProtection="1">
      <alignment horizontal="center"/>
      <protection locked="0"/>
    </xf>
    <xf numFmtId="179" fontId="0" fillId="0" borderId="0" xfId="0" applyNumberFormat="1" applyAlignment="1" applyProtection="1">
      <alignment horizontal="center"/>
      <protection locked="0"/>
    </xf>
    <xf numFmtId="0" fontId="6" fillId="0" borderId="47" xfId="0" applyFont="1" applyBorder="1" applyAlignment="1" applyProtection="1">
      <alignment horizontal="left" vertical="center"/>
    </xf>
    <xf numFmtId="0" fontId="6" fillId="3" borderId="47" xfId="0" applyFont="1" applyFill="1" applyBorder="1" applyAlignment="1" applyProtection="1">
      <alignment horizontal="left" vertical="center"/>
    </xf>
    <xf numFmtId="0" fontId="6" fillId="3" borderId="47" xfId="0" applyFont="1" applyFill="1" applyBorder="1" applyAlignment="1" applyProtection="1">
      <alignment horizontal="left" vertical="center" wrapText="1"/>
    </xf>
    <xf numFmtId="0" fontId="6" fillId="3" borderId="47" xfId="0" applyFont="1" applyFill="1" applyBorder="1" applyAlignment="1" applyProtection="1">
      <alignment horizontal="center" vertical="center"/>
    </xf>
    <xf numFmtId="179" fontId="6" fillId="3" borderId="47" xfId="0" applyNumberFormat="1" applyFont="1" applyFill="1" applyBorder="1" applyAlignment="1" applyProtection="1">
      <alignment horizontal="center" vertical="center"/>
    </xf>
    <xf numFmtId="0" fontId="0" fillId="0" borderId="47" xfId="0" applyBorder="1" applyAlignment="1" applyProtection="1">
      <alignment horizontal="left" vertical="center"/>
    </xf>
    <xf numFmtId="0" fontId="6" fillId="0" borderId="66" xfId="0" applyFont="1" applyBorder="1" applyAlignment="1" applyProtection="1">
      <alignment horizontal="left" vertical="center"/>
    </xf>
    <xf numFmtId="0" fontId="6" fillId="0" borderId="1" xfId="0" applyFont="1" applyBorder="1" applyAlignment="1" applyProtection="1">
      <alignment horizontal="left" vertical="center"/>
    </xf>
    <xf numFmtId="0" fontId="6" fillId="0" borderId="63" xfId="0" applyFont="1" applyBorder="1" applyAlignment="1" applyProtection="1">
      <alignment horizontal="left" vertical="center" wrapText="1"/>
    </xf>
    <xf numFmtId="0" fontId="6" fillId="0" borderId="63" xfId="0" applyFont="1" applyBorder="1" applyAlignment="1" applyProtection="1">
      <alignment horizontal="center" vertical="center"/>
    </xf>
    <xf numFmtId="0" fontId="6" fillId="0" borderId="54" xfId="0" applyFont="1" applyBorder="1" applyAlignment="1" applyProtection="1">
      <alignment horizontal="left" vertical="center"/>
    </xf>
    <xf numFmtId="0" fontId="6" fillId="0" borderId="47" xfId="0" applyFont="1" applyBorder="1" applyAlignment="1" applyProtection="1">
      <alignment horizontal="center" vertical="center" wrapText="1"/>
    </xf>
    <xf numFmtId="179" fontId="6" fillId="0" borderId="47" xfId="0" applyNumberFormat="1" applyFont="1" applyBorder="1" applyAlignment="1" applyProtection="1">
      <alignment horizontal="center" vertical="center" wrapText="1"/>
    </xf>
    <xf numFmtId="0" fontId="13" fillId="0" borderId="47" xfId="0" applyFont="1" applyBorder="1" applyAlignment="1" applyProtection="1">
      <alignment horizontal="center" vertical="center"/>
    </xf>
    <xf numFmtId="179" fontId="0" fillId="0" borderId="47" xfId="0" applyNumberFormat="1" applyBorder="1" applyAlignment="1" applyProtection="1">
      <alignment horizontal="center" vertical="center"/>
    </xf>
    <xf numFmtId="167" fontId="7" fillId="0" borderId="47" xfId="0" applyNumberFormat="1" applyFont="1" applyBorder="1" applyAlignment="1" applyProtection="1">
      <alignment horizontal="left" vertical="center"/>
    </xf>
    <xf numFmtId="167" fontId="7" fillId="0" borderId="47" xfId="0" applyNumberFormat="1" applyFont="1" applyBorder="1" applyAlignment="1" applyProtection="1">
      <alignment horizontal="center" vertical="center"/>
    </xf>
    <xf numFmtId="167" fontId="7" fillId="0" borderId="47" xfId="0" applyNumberFormat="1" applyFont="1" applyBorder="1" applyAlignment="1" applyProtection="1">
      <alignment horizontal="left" vertical="center" wrapText="1"/>
    </xf>
    <xf numFmtId="179" fontId="7" fillId="0" borderId="47" xfId="0" applyNumberFormat="1" applyFont="1" applyBorder="1" applyAlignment="1" applyProtection="1">
      <alignment horizontal="center" vertical="center"/>
    </xf>
    <xf numFmtId="0" fontId="6" fillId="0" borderId="63" xfId="0" applyFont="1" applyBorder="1" applyAlignment="1" applyProtection="1">
      <alignment vertical="center"/>
    </xf>
    <xf numFmtId="0" fontId="6" fillId="0" borderId="63" xfId="0" applyFont="1" applyBorder="1" applyAlignment="1" applyProtection="1">
      <alignment vertical="center" wrapText="1"/>
    </xf>
    <xf numFmtId="179" fontId="6" fillId="0" borderId="63" xfId="0" applyNumberFormat="1" applyFont="1" applyBorder="1" applyAlignment="1" applyProtection="1">
      <alignment horizontal="center" vertical="center"/>
    </xf>
    <xf numFmtId="0" fontId="6" fillId="0" borderId="50" xfId="0" applyFont="1" applyBorder="1" applyAlignment="1" applyProtection="1">
      <alignment horizontal="left" vertical="center"/>
    </xf>
    <xf numFmtId="0" fontId="6" fillId="0" borderId="74" xfId="0" applyFont="1" applyBorder="1" applyAlignment="1" applyProtection="1">
      <alignment horizontal="left" vertical="center" wrapText="1"/>
    </xf>
    <xf numFmtId="0" fontId="6" fillId="0" borderId="74" xfId="0" applyFont="1" applyBorder="1" applyAlignment="1" applyProtection="1">
      <alignment horizontal="center" vertical="center"/>
    </xf>
    <xf numFmtId="179" fontId="6" fillId="0" borderId="74" xfId="0" applyNumberFormat="1" applyFont="1" applyBorder="1" applyAlignment="1" applyProtection="1">
      <alignment horizontal="center" vertical="center"/>
    </xf>
    <xf numFmtId="0" fontId="6" fillId="0" borderId="70" xfId="0" applyFont="1" applyBorder="1" applyAlignment="1" applyProtection="1">
      <alignment horizontal="left" vertical="center"/>
    </xf>
    <xf numFmtId="167" fontId="7" fillId="0" borderId="71" xfId="0" applyNumberFormat="1" applyFont="1" applyBorder="1" applyAlignment="1" applyProtection="1">
      <alignment horizontal="left" vertical="center"/>
    </xf>
    <xf numFmtId="167" fontId="7" fillId="0" borderId="71" xfId="0" applyNumberFormat="1" applyFont="1" applyBorder="1" applyAlignment="1" applyProtection="1">
      <alignment horizontal="center" vertical="center"/>
    </xf>
    <xf numFmtId="179" fontId="6" fillId="0" borderId="71" xfId="0" applyNumberFormat="1" applyFont="1" applyBorder="1" applyAlignment="1" applyProtection="1">
      <alignment horizontal="center" vertical="center"/>
    </xf>
    <xf numFmtId="167" fontId="7" fillId="0" borderId="74" xfId="0" applyNumberFormat="1" applyFont="1" applyBorder="1" applyAlignment="1" applyProtection="1">
      <alignment horizontal="left" vertical="center" wrapText="1"/>
    </xf>
    <xf numFmtId="167" fontId="7" fillId="0" borderId="74" xfId="0" applyNumberFormat="1" applyFont="1" applyBorder="1" applyAlignment="1" applyProtection="1">
      <alignment horizontal="center" vertical="center"/>
    </xf>
    <xf numFmtId="167" fontId="7" fillId="0" borderId="68" xfId="0" applyNumberFormat="1" applyFont="1" applyBorder="1" applyAlignment="1" applyProtection="1">
      <alignment horizontal="left" vertical="center" wrapText="1"/>
    </xf>
    <xf numFmtId="167" fontId="7" fillId="0" borderId="68" xfId="0" applyNumberFormat="1" applyFont="1" applyBorder="1" applyAlignment="1" applyProtection="1">
      <alignment horizontal="center" vertical="center"/>
    </xf>
    <xf numFmtId="179" fontId="6" fillId="0" borderId="68" xfId="0" applyNumberFormat="1" applyFont="1" applyBorder="1" applyAlignment="1" applyProtection="1">
      <alignment horizontal="center" vertical="center"/>
    </xf>
    <xf numFmtId="0" fontId="6" fillId="0" borderId="63" xfId="0" applyFont="1" applyBorder="1" applyAlignment="1" applyProtection="1">
      <alignment horizontal="left" vertical="center"/>
    </xf>
    <xf numFmtId="0" fontId="5" fillId="11" borderId="47" xfId="0" applyFont="1" applyFill="1" applyBorder="1" applyAlignment="1" applyProtection="1">
      <alignment horizontal="center" vertical="center" wrapText="1"/>
      <protection locked="0"/>
    </xf>
    <xf numFmtId="0" fontId="29" fillId="10" borderId="47" xfId="0" applyFont="1" applyFill="1" applyBorder="1" applyAlignment="1" applyProtection="1">
      <alignment horizontal="left" vertical="center" wrapText="1"/>
      <protection locked="0"/>
    </xf>
    <xf numFmtId="0" fontId="5" fillId="11" borderId="76" xfId="0" applyFont="1" applyFill="1" applyBorder="1" applyAlignment="1" applyProtection="1">
      <alignment horizontal="center" vertical="center" wrapText="1"/>
      <protection locked="0"/>
    </xf>
    <xf numFmtId="0" fontId="29" fillId="10" borderId="78" xfId="0" applyFont="1" applyFill="1" applyBorder="1" applyAlignment="1" applyProtection="1">
      <alignment horizontal="left" vertical="center" wrapText="1"/>
      <protection locked="0"/>
    </xf>
    <xf numFmtId="0" fontId="29" fillId="10" borderId="79" xfId="0" applyFont="1" applyFill="1" applyBorder="1" applyAlignment="1" applyProtection="1">
      <alignment horizontal="left" vertical="center" wrapText="1"/>
      <protection locked="0"/>
    </xf>
    <xf numFmtId="0" fontId="29" fillId="10" borderId="67" xfId="0" applyFont="1" applyFill="1" applyBorder="1" applyAlignment="1" applyProtection="1">
      <alignment horizontal="left" vertical="center" wrapText="1"/>
      <protection locked="0"/>
    </xf>
    <xf numFmtId="0" fontId="29" fillId="10" borderId="68" xfId="0" applyFont="1" applyFill="1" applyBorder="1" applyAlignment="1" applyProtection="1">
      <alignment horizontal="left" vertical="center" wrapText="1"/>
      <protection locked="0"/>
    </xf>
    <xf numFmtId="0" fontId="33" fillId="0" borderId="84" xfId="0" applyFont="1" applyBorder="1" applyAlignment="1" applyProtection="1">
      <alignment horizontal="center" vertical="center" wrapText="1"/>
      <protection locked="0"/>
    </xf>
    <xf numFmtId="0" fontId="34" fillId="0" borderId="85" xfId="0" applyFont="1" applyBorder="1" applyProtection="1"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6" fillId="8" borderId="91" xfId="0" applyFont="1" applyFill="1" applyBorder="1" applyAlignment="1" applyProtection="1">
      <alignment horizontal="center" wrapText="1"/>
      <protection locked="0"/>
    </xf>
    <xf numFmtId="0" fontId="6" fillId="8" borderId="92" xfId="0" applyFont="1" applyFill="1" applyBorder="1" applyAlignment="1" applyProtection="1">
      <alignment horizontal="center" wrapText="1"/>
      <protection locked="0"/>
    </xf>
    <xf numFmtId="0" fontId="6" fillId="8" borderId="93" xfId="0" applyFont="1" applyFill="1" applyBorder="1" applyAlignment="1" applyProtection="1">
      <alignment horizontal="center" wrapText="1"/>
      <protection locked="0"/>
    </xf>
    <xf numFmtId="0" fontId="6" fillId="0" borderId="1" xfId="0" applyFont="1" applyBorder="1" applyAlignment="1" applyProtection="1">
      <alignment horizontal="center" wrapText="1"/>
      <protection locked="0"/>
    </xf>
    <xf numFmtId="0" fontId="29" fillId="11" borderId="79" xfId="0" applyFont="1" applyFill="1" applyBorder="1" applyAlignment="1" applyProtection="1">
      <alignment horizontal="center" vertical="center" wrapText="1"/>
      <protection locked="0"/>
    </xf>
    <xf numFmtId="0" fontId="29" fillId="10" borderId="64" xfId="0" applyFont="1" applyFill="1" applyBorder="1" applyAlignment="1" applyProtection="1">
      <alignment horizontal="left" vertical="center" wrapText="1"/>
      <protection locked="0"/>
    </xf>
    <xf numFmtId="0" fontId="29" fillId="10" borderId="1" xfId="0" applyFont="1" applyFill="1" applyBorder="1" applyAlignment="1" applyProtection="1">
      <alignment horizontal="left" vertical="center" wrapText="1"/>
      <protection locked="0"/>
    </xf>
    <xf numFmtId="0" fontId="29" fillId="10" borderId="51" xfId="0" applyFont="1" applyFill="1" applyBorder="1" applyAlignment="1" applyProtection="1">
      <alignment horizontal="left" vertical="center" wrapText="1"/>
      <protection locked="0"/>
    </xf>
    <xf numFmtId="0" fontId="4" fillId="0" borderId="89" xfId="0" applyFont="1" applyBorder="1" applyAlignment="1" applyProtection="1">
      <alignment horizontal="left"/>
      <protection locked="0"/>
    </xf>
    <xf numFmtId="0" fontId="4" fillId="0" borderId="85" xfId="0" applyFont="1" applyBorder="1" applyAlignment="1" applyProtection="1">
      <alignment horizontal="left"/>
      <protection locked="0"/>
    </xf>
    <xf numFmtId="0" fontId="4" fillId="0" borderId="90" xfId="0" applyFont="1" applyBorder="1" applyAlignment="1" applyProtection="1">
      <alignment horizontal="left"/>
      <protection locked="0"/>
    </xf>
    <xf numFmtId="0" fontId="5" fillId="11" borderId="49" xfId="0" applyFont="1" applyFill="1" applyBorder="1" applyAlignment="1" applyProtection="1">
      <alignment horizontal="center" vertical="center" wrapText="1"/>
      <protection locked="0"/>
    </xf>
    <xf numFmtId="0" fontId="29" fillId="10" borderId="50" xfId="0" applyFont="1" applyFill="1" applyBorder="1" applyAlignment="1" applyProtection="1">
      <alignment horizontal="left" vertical="center" wrapText="1"/>
      <protection locked="0"/>
    </xf>
    <xf numFmtId="0" fontId="5" fillId="12" borderId="48" xfId="0" applyFont="1" applyFill="1" applyBorder="1" applyAlignment="1" applyProtection="1">
      <alignment horizontal="left" vertical="center"/>
      <protection locked="0"/>
    </xf>
    <xf numFmtId="0" fontId="5" fillId="12" borderId="52" xfId="0" applyFont="1" applyFill="1" applyBorder="1" applyAlignment="1" applyProtection="1">
      <alignment horizontal="left" vertical="center"/>
      <protection locked="0"/>
    </xf>
    <xf numFmtId="0" fontId="5" fillId="12" borderId="46" xfId="0" applyFont="1" applyFill="1" applyBorder="1" applyAlignment="1" applyProtection="1">
      <alignment horizontal="left" vertical="center"/>
      <protection locked="0"/>
    </xf>
    <xf numFmtId="0" fontId="5" fillId="12" borderId="73" xfId="0" applyFont="1" applyFill="1" applyBorder="1" applyAlignment="1" applyProtection="1">
      <alignment horizontal="left" vertical="center"/>
      <protection locked="0"/>
    </xf>
    <xf numFmtId="0" fontId="5" fillId="12" borderId="74" xfId="0" applyFont="1" applyFill="1" applyBorder="1" applyAlignment="1" applyProtection="1">
      <alignment horizontal="left" vertical="center"/>
      <protection locked="0"/>
    </xf>
    <xf numFmtId="0" fontId="5" fillId="12" borderId="69" xfId="0" applyFont="1" applyFill="1" applyBorder="1" applyAlignment="1" applyProtection="1">
      <alignment horizontal="left" vertical="center"/>
      <protection locked="0"/>
    </xf>
    <xf numFmtId="0" fontId="5" fillId="12" borderId="58" xfId="0" applyFont="1" applyFill="1" applyBorder="1" applyAlignment="1" applyProtection="1">
      <alignment horizontal="left" vertical="center"/>
      <protection locked="0"/>
    </xf>
    <xf numFmtId="0" fontId="5" fillId="12" borderId="59" xfId="0" applyFont="1" applyFill="1" applyBorder="1" applyAlignment="1" applyProtection="1">
      <alignment horizontal="left" vertical="center"/>
      <protection locked="0"/>
    </xf>
    <xf numFmtId="0" fontId="5" fillId="12" borderId="60" xfId="0" applyFont="1" applyFill="1" applyBorder="1" applyAlignment="1" applyProtection="1">
      <alignment horizontal="left" vertical="center"/>
      <protection locked="0"/>
    </xf>
    <xf numFmtId="0" fontId="5" fillId="0" borderId="50" xfId="0" applyFont="1" applyBorder="1" applyAlignment="1" applyProtection="1">
      <alignment horizontal="left" vertical="center" wrapText="1"/>
      <protection locked="0"/>
    </xf>
    <xf numFmtId="0" fontId="5" fillId="11" borderId="71" xfId="0" applyFont="1" applyFill="1" applyBorder="1" applyAlignment="1" applyProtection="1">
      <alignment horizontal="center" vertical="center" wrapText="1"/>
      <protection locked="0"/>
    </xf>
    <xf numFmtId="0" fontId="5" fillId="11" borderId="79" xfId="0" applyFont="1" applyFill="1" applyBorder="1" applyAlignment="1" applyProtection="1">
      <alignment horizontal="center" vertical="center" wrapText="1"/>
      <protection locked="0"/>
    </xf>
    <xf numFmtId="0" fontId="5" fillId="0" borderId="62" xfId="0" applyFont="1" applyBorder="1" applyAlignment="1" applyProtection="1">
      <alignment horizontal="left" vertical="center" wrapText="1"/>
      <protection locked="0"/>
    </xf>
    <xf numFmtId="0" fontId="5" fillId="0" borderId="49" xfId="0" applyFont="1" applyBorder="1" applyAlignment="1" applyProtection="1">
      <alignment horizontal="left" vertical="center" wrapText="1"/>
      <protection locked="0"/>
    </xf>
    <xf numFmtId="0" fontId="5" fillId="12" borderId="62" xfId="0" applyFont="1" applyFill="1" applyBorder="1" applyAlignment="1" applyProtection="1">
      <alignment horizontal="left" vertical="center"/>
      <protection locked="0"/>
    </xf>
    <xf numFmtId="0" fontId="5" fillId="12" borderId="49" xfId="0" applyFont="1" applyFill="1" applyBorder="1" applyAlignment="1" applyProtection="1">
      <alignment horizontal="left" vertical="center"/>
      <protection locked="0"/>
    </xf>
    <xf numFmtId="0" fontId="5" fillId="0" borderId="73" xfId="0" applyFont="1" applyBorder="1" applyAlignment="1" applyProtection="1">
      <alignment horizontal="left" vertical="center" wrapText="1"/>
      <protection locked="0"/>
    </xf>
    <xf numFmtId="0" fontId="5" fillId="0" borderId="74" xfId="0" applyFont="1" applyBorder="1" applyAlignment="1" applyProtection="1">
      <alignment horizontal="left" vertical="center" wrapText="1"/>
      <protection locked="0"/>
    </xf>
    <xf numFmtId="0" fontId="6" fillId="0" borderId="107" xfId="0" applyFont="1" applyBorder="1" applyAlignment="1">
      <alignment horizontal="center" vertical="center" wrapText="1"/>
    </xf>
    <xf numFmtId="0" fontId="35" fillId="0" borderId="97" xfId="0" applyFont="1" applyBorder="1" applyAlignment="1">
      <alignment horizontal="center" vertical="center" wrapText="1"/>
    </xf>
    <xf numFmtId="0" fontId="36" fillId="0" borderId="98" xfId="0" applyFont="1" applyBorder="1"/>
    <xf numFmtId="0" fontId="6" fillId="10" borderId="101" xfId="0" applyFont="1" applyFill="1" applyBorder="1" applyAlignment="1">
      <alignment horizontal="center"/>
    </xf>
    <xf numFmtId="0" fontId="6" fillId="10" borderId="102" xfId="0" applyFont="1" applyFill="1" applyBorder="1" applyAlignment="1">
      <alignment horizontal="center"/>
    </xf>
    <xf numFmtId="0" fontId="6" fillId="10" borderId="103" xfId="0" applyFont="1" applyFill="1" applyBorder="1" applyAlignment="1">
      <alignment horizontal="center"/>
    </xf>
    <xf numFmtId="0" fontId="29" fillId="11" borderId="109" xfId="0" applyFont="1" applyFill="1" applyBorder="1" applyAlignment="1">
      <alignment horizontal="center" vertical="center" wrapText="1"/>
    </xf>
    <xf numFmtId="0" fontId="5" fillId="10" borderId="108" xfId="0" applyFont="1" applyFill="1" applyBorder="1" applyAlignment="1">
      <alignment horizontal="left" vertical="center" wrapText="1"/>
    </xf>
    <xf numFmtId="0" fontId="5" fillId="10" borderId="109" xfId="0" applyFont="1" applyFill="1" applyBorder="1" applyAlignment="1">
      <alignment horizontal="left" vertical="center" wrapText="1"/>
    </xf>
    <xf numFmtId="0" fontId="6" fillId="0" borderId="120" xfId="0" applyFont="1" applyBorder="1" applyAlignment="1">
      <alignment horizontal="center" wrapText="1"/>
    </xf>
    <xf numFmtId="0" fontId="29" fillId="11" borderId="100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9" fillId="11" borderId="110" xfId="0" applyFont="1" applyFill="1" applyBorder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22" fillId="6" borderId="23" xfId="2" applyFont="1" applyFill="1" applyBorder="1" applyAlignment="1">
      <alignment horizontal="right" vertical="center" wrapText="1"/>
    </xf>
    <xf numFmtId="0" fontId="22" fillId="6" borderId="24" xfId="2" applyFont="1" applyFill="1" applyBorder="1" applyAlignment="1">
      <alignment horizontal="right" vertical="center" wrapText="1"/>
    </xf>
    <xf numFmtId="0" fontId="22" fillId="6" borderId="25" xfId="2" applyFont="1" applyFill="1" applyBorder="1" applyAlignment="1">
      <alignment horizontal="right" vertical="center" wrapText="1"/>
    </xf>
    <xf numFmtId="0" fontId="22" fillId="2" borderId="30" xfId="2" applyFont="1" applyFill="1" applyBorder="1" applyAlignment="1">
      <alignment horizontal="center" vertical="center" wrapText="1"/>
    </xf>
    <xf numFmtId="0" fontId="22" fillId="2" borderId="31" xfId="2" applyFont="1" applyFill="1" applyBorder="1" applyAlignment="1">
      <alignment horizontal="center" vertical="center" wrapText="1"/>
    </xf>
    <xf numFmtId="9" fontId="24" fillId="2" borderId="38" xfId="2" applyNumberFormat="1" applyFont="1" applyFill="1" applyBorder="1" applyAlignment="1">
      <alignment horizontal="center" vertical="center" wrapText="1"/>
    </xf>
    <xf numFmtId="9" fontId="24" fillId="2" borderId="37" xfId="2" applyNumberFormat="1" applyFont="1" applyFill="1" applyBorder="1" applyAlignment="1">
      <alignment horizontal="center" vertical="center" wrapText="1"/>
    </xf>
    <xf numFmtId="0" fontId="22" fillId="2" borderId="37" xfId="2" applyFont="1" applyFill="1" applyBorder="1" applyAlignment="1">
      <alignment horizontal="center" vertical="center" wrapText="1"/>
    </xf>
    <xf numFmtId="0" fontId="22" fillId="2" borderId="18" xfId="2" applyFont="1" applyFill="1" applyBorder="1" applyAlignment="1">
      <alignment horizontal="right" wrapText="1"/>
    </xf>
    <xf numFmtId="0" fontId="22" fillId="2" borderId="8" xfId="2" applyFont="1" applyFill="1" applyBorder="1" applyAlignment="1">
      <alignment horizontal="right" wrapText="1"/>
    </xf>
    <xf numFmtId="0" fontId="22" fillId="6" borderId="28" xfId="2" applyFont="1" applyFill="1" applyBorder="1" applyAlignment="1">
      <alignment horizontal="right" vertical="center" wrapText="1"/>
    </xf>
    <xf numFmtId="0" fontId="22" fillId="6" borderId="1" xfId="2" applyFont="1" applyFill="1" applyAlignment="1">
      <alignment horizontal="right" vertical="center" wrapText="1"/>
    </xf>
    <xf numFmtId="0" fontId="22" fillId="6" borderId="29" xfId="2" applyFont="1" applyFill="1" applyBorder="1" applyAlignment="1">
      <alignment horizontal="right" vertical="center" wrapText="1"/>
    </xf>
    <xf numFmtId="0" fontId="25" fillId="3" borderId="1" xfId="2" applyFont="1" applyFill="1" applyAlignment="1">
      <alignment horizontal="center" wrapText="1"/>
    </xf>
    <xf numFmtId="0" fontId="25" fillId="3" borderId="29" xfId="2" applyFont="1" applyFill="1" applyBorder="1" applyAlignment="1">
      <alignment horizontal="center" wrapText="1"/>
    </xf>
    <xf numFmtId="0" fontId="22" fillId="4" borderId="28" xfId="2" applyFont="1" applyFill="1" applyBorder="1" applyAlignment="1">
      <alignment horizontal="center" wrapText="1"/>
    </xf>
    <xf numFmtId="0" fontId="22" fillId="4" borderId="1" xfId="2" applyFont="1" applyFill="1" applyAlignment="1">
      <alignment horizontal="center" wrapText="1"/>
    </xf>
    <xf numFmtId="0" fontId="22" fillId="4" borderId="29" xfId="2" applyFont="1" applyFill="1" applyBorder="1" applyAlignment="1">
      <alignment horizontal="center" wrapText="1"/>
    </xf>
    <xf numFmtId="0" fontId="21" fillId="2" borderId="30" xfId="2" applyFont="1" applyFill="1" applyBorder="1" applyAlignment="1">
      <alignment horizontal="center" wrapText="1"/>
    </xf>
    <xf numFmtId="0" fontId="21" fillId="2" borderId="31" xfId="2" applyFont="1" applyFill="1" applyBorder="1" applyAlignment="1">
      <alignment horizontal="center" wrapText="1"/>
    </xf>
    <xf numFmtId="0" fontId="17" fillId="0" borderId="2" xfId="0" applyFont="1" applyBorder="1" applyAlignment="1">
      <alignment horizontal="center" wrapText="1"/>
    </xf>
    <xf numFmtId="0" fontId="19" fillId="2" borderId="2" xfId="2" applyFont="1" applyFill="1" applyBorder="1" applyAlignment="1">
      <alignment horizontal="center" vertical="center" wrapText="1"/>
    </xf>
    <xf numFmtId="0" fontId="22" fillId="2" borderId="30" xfId="2" applyFont="1" applyFill="1" applyBorder="1" applyAlignment="1">
      <alignment horizontal="center" wrapText="1"/>
    </xf>
    <xf numFmtId="0" fontId="22" fillId="2" borderId="31" xfId="2" applyFont="1" applyFill="1" applyBorder="1" applyAlignment="1">
      <alignment horizontal="center" wrapText="1"/>
    </xf>
    <xf numFmtId="0" fontId="22" fillId="2" borderId="30" xfId="2" applyFont="1" applyFill="1" applyBorder="1" applyAlignment="1">
      <alignment horizontal="center" vertical="center"/>
    </xf>
    <xf numFmtId="0" fontId="22" fillId="2" borderId="31" xfId="2" applyFont="1" applyFill="1" applyBorder="1" applyAlignment="1">
      <alignment horizontal="center" vertical="center"/>
    </xf>
    <xf numFmtId="0" fontId="22" fillId="6" borderId="23" xfId="2" applyFont="1" applyFill="1" applyBorder="1" applyAlignment="1">
      <alignment horizontal="right" vertical="center"/>
    </xf>
    <xf numFmtId="0" fontId="22" fillId="6" borderId="24" xfId="2" applyFont="1" applyFill="1" applyBorder="1" applyAlignment="1">
      <alignment horizontal="right" vertical="center"/>
    </xf>
    <xf numFmtId="0" fontId="22" fillId="6" borderId="25" xfId="2" applyFont="1" applyFill="1" applyBorder="1" applyAlignment="1">
      <alignment horizontal="right" vertical="center"/>
    </xf>
    <xf numFmtId="0" fontId="22" fillId="6" borderId="28" xfId="2" applyFont="1" applyFill="1" applyBorder="1" applyAlignment="1">
      <alignment horizontal="right" vertical="center"/>
    </xf>
    <xf numFmtId="0" fontId="22" fillId="6" borderId="1" xfId="2" applyFont="1" applyFill="1" applyAlignment="1">
      <alignment horizontal="right" vertical="center"/>
    </xf>
    <xf numFmtId="0" fontId="22" fillId="6" borderId="29" xfId="2" applyFont="1" applyFill="1" applyBorder="1" applyAlignment="1">
      <alignment horizontal="right" vertical="center"/>
    </xf>
    <xf numFmtId="0" fontId="25" fillId="3" borderId="1" xfId="2" applyFont="1" applyFill="1" applyAlignment="1">
      <alignment horizontal="center"/>
    </xf>
    <xf numFmtId="0" fontId="25" fillId="3" borderId="29" xfId="2" applyFont="1" applyFill="1" applyBorder="1" applyAlignment="1">
      <alignment horizontal="center"/>
    </xf>
    <xf numFmtId="0" fontId="22" fillId="2" borderId="37" xfId="2" applyFont="1" applyFill="1" applyBorder="1" applyAlignment="1">
      <alignment horizontal="center" vertical="center"/>
    </xf>
    <xf numFmtId="0" fontId="22" fillId="2" borderId="18" xfId="2" applyFont="1" applyFill="1" applyBorder="1" applyAlignment="1">
      <alignment horizontal="right"/>
    </xf>
    <xf numFmtId="0" fontId="22" fillId="2" borderId="8" xfId="2" applyFont="1" applyFill="1" applyBorder="1" applyAlignment="1">
      <alignment horizontal="right"/>
    </xf>
    <xf numFmtId="0" fontId="22" fillId="4" borderId="28" xfId="2" applyFont="1" applyFill="1" applyBorder="1" applyAlignment="1">
      <alignment horizontal="center"/>
    </xf>
    <xf numFmtId="0" fontId="22" fillId="4" borderId="1" xfId="2" applyFont="1" applyFill="1" applyAlignment="1">
      <alignment horizontal="center"/>
    </xf>
    <xf numFmtId="0" fontId="22" fillId="4" borderId="29" xfId="2" applyFont="1" applyFill="1" applyBorder="1" applyAlignment="1">
      <alignment horizontal="center"/>
    </xf>
    <xf numFmtId="0" fontId="22" fillId="4" borderId="28" xfId="2" applyFont="1" applyFill="1" applyBorder="1" applyAlignment="1">
      <alignment horizontal="center" vertical="center"/>
    </xf>
    <xf numFmtId="0" fontId="22" fillId="4" borderId="1" xfId="2" applyFont="1" applyFill="1" applyAlignment="1">
      <alignment horizontal="center" vertical="center"/>
    </xf>
    <xf numFmtId="0" fontId="22" fillId="4" borderId="29" xfId="2" applyFont="1" applyFill="1" applyBorder="1" applyAlignment="1">
      <alignment horizontal="center" vertical="center"/>
    </xf>
    <xf numFmtId="0" fontId="21" fillId="2" borderId="30" xfId="2" applyFont="1" applyFill="1" applyBorder="1" applyAlignment="1">
      <alignment horizontal="center"/>
    </xf>
    <xf numFmtId="0" fontId="21" fillId="2" borderId="31" xfId="2" applyFont="1" applyFill="1" applyBorder="1" applyAlignment="1">
      <alignment horizontal="center"/>
    </xf>
    <xf numFmtId="0" fontId="17" fillId="0" borderId="2" xfId="0" applyFont="1" applyBorder="1" applyAlignment="1">
      <alignment horizontal="center"/>
    </xf>
    <xf numFmtId="0" fontId="22" fillId="2" borderId="30" xfId="2" applyFont="1" applyFill="1" applyBorder="1" applyAlignment="1">
      <alignment horizontal="center"/>
    </xf>
    <xf numFmtId="0" fontId="22" fillId="2" borderId="31" xfId="2" applyFont="1" applyFill="1" applyBorder="1" applyAlignment="1">
      <alignment horizontal="center"/>
    </xf>
  </cellXfs>
  <cellStyles count="14">
    <cellStyle name="Millares 2" xfId="8"/>
    <cellStyle name="Millares 2 2" xfId="6"/>
    <cellStyle name="Millares 2 2 2" xfId="12"/>
    <cellStyle name="Millares 2 4" xfId="11"/>
    <cellStyle name="Millares_FICHA TECNICA LIMONAR 3" xfId="4"/>
    <cellStyle name="Moneda 2" xfId="13"/>
    <cellStyle name="Normal" xfId="0" builtinId="0"/>
    <cellStyle name="Normal 2 2 2" xfId="2"/>
    <cellStyle name="Normal 3 2" xfId="10"/>
    <cellStyle name="Normal 4" xfId="9"/>
    <cellStyle name="Normal 9 2" xfId="7"/>
    <cellStyle name="Normal_Hoja1" xfId="5"/>
    <cellStyle name="Porcentaje" xfId="1" builtinId="5"/>
    <cellStyle name="Porcentual_FICHA TECNICA LIMONAR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AA812"/>
  <sheetViews>
    <sheetView showGridLines="0" tabSelected="1" view="pageBreakPreview" zoomScaleNormal="55" zoomScaleSheetLayoutView="100" zoomScalePageLayoutView="55" workbookViewId="0">
      <selection activeCell="B58" sqref="B58"/>
    </sheetView>
  </sheetViews>
  <sheetFormatPr baseColWidth="10" defaultColWidth="12.59765625" defaultRowHeight="15" customHeight="1"/>
  <cols>
    <col min="1" max="1" width="8.8984375" style="279" customWidth="1"/>
    <col min="2" max="2" width="72.59765625" style="279" customWidth="1"/>
    <col min="3" max="3" width="10.69921875" style="252" customWidth="1"/>
    <col min="4" max="4" width="14.5" style="333" customWidth="1"/>
    <col min="5" max="8" width="19.09765625" style="279" hidden="1" customWidth="1"/>
    <col min="9" max="9" width="15.3984375" style="279" customWidth="1"/>
    <col min="10" max="10" width="21.09765625" style="279" customWidth="1"/>
    <col min="11" max="11" width="12.59765625" style="252" customWidth="1"/>
    <col min="12" max="12" width="9.3984375" style="279" hidden="1" customWidth="1"/>
    <col min="13" max="13" width="3.19921875" style="279" customWidth="1"/>
    <col min="14" max="19" width="10" style="279" customWidth="1"/>
    <col min="20" max="23" width="9.3984375" style="279" customWidth="1"/>
    <col min="24" max="24" width="9.3984375" style="210" customWidth="1"/>
    <col min="25" max="16384" width="12.59765625" style="210"/>
  </cols>
  <sheetData>
    <row r="1" spans="1:24" ht="92.4" customHeight="1" thickBot="1">
      <c r="A1" s="377" t="s">
        <v>322</v>
      </c>
      <c r="B1" s="378"/>
      <c r="C1" s="378"/>
      <c r="D1" s="378"/>
      <c r="E1" s="378"/>
      <c r="F1" s="378"/>
      <c r="G1" s="378"/>
      <c r="H1" s="378"/>
      <c r="I1" s="378"/>
      <c r="J1" s="206"/>
      <c r="K1" s="207"/>
      <c r="L1" s="208"/>
      <c r="M1" s="208"/>
      <c r="N1" s="208"/>
      <c r="O1" s="208"/>
      <c r="P1" s="208"/>
      <c r="Q1" s="208"/>
      <c r="R1" s="208"/>
      <c r="S1" s="208"/>
      <c r="T1" s="208"/>
      <c r="U1" s="208"/>
      <c r="V1" s="208"/>
      <c r="W1" s="208"/>
      <c r="X1" s="209"/>
    </row>
    <row r="2" spans="1:24" ht="21.6" customHeight="1" thickBot="1">
      <c r="A2" s="211"/>
      <c r="B2" s="212" t="s">
        <v>351</v>
      </c>
      <c r="C2" s="389" t="s">
        <v>352</v>
      </c>
      <c r="D2" s="390"/>
      <c r="E2" s="390"/>
      <c r="F2" s="391"/>
      <c r="G2" s="212"/>
      <c r="H2" s="212"/>
      <c r="I2" s="212"/>
      <c r="J2" s="213" t="s">
        <v>353</v>
      </c>
      <c r="K2" s="214">
        <v>45218</v>
      </c>
      <c r="L2" s="208"/>
      <c r="M2" s="208"/>
      <c r="N2" s="208"/>
      <c r="O2" s="208"/>
      <c r="P2" s="208"/>
      <c r="Q2" s="208"/>
      <c r="R2" s="208"/>
      <c r="S2" s="208"/>
      <c r="T2" s="208"/>
      <c r="U2" s="208"/>
      <c r="V2" s="208"/>
      <c r="W2" s="208"/>
      <c r="X2" s="209"/>
    </row>
    <row r="3" spans="1:24" ht="13.2" customHeight="1" thickBot="1">
      <c r="A3" s="215"/>
      <c r="B3" s="216"/>
      <c r="C3" s="217"/>
      <c r="D3" s="218"/>
      <c r="E3" s="216"/>
      <c r="F3" s="216"/>
      <c r="G3" s="216"/>
      <c r="H3" s="216"/>
      <c r="I3" s="216"/>
      <c r="J3" s="219"/>
      <c r="K3" s="217"/>
      <c r="L3" s="208"/>
      <c r="M3" s="208"/>
      <c r="N3" s="208"/>
      <c r="O3" s="208"/>
      <c r="P3" s="208"/>
      <c r="Q3" s="208"/>
      <c r="R3" s="208"/>
      <c r="S3" s="208"/>
      <c r="T3" s="208"/>
      <c r="U3" s="208"/>
      <c r="V3" s="208"/>
      <c r="W3" s="208"/>
      <c r="X3" s="209"/>
    </row>
    <row r="4" spans="1:24" ht="16.2" customHeight="1">
      <c r="A4" s="381"/>
      <c r="B4" s="382"/>
      <c r="C4" s="382"/>
      <c r="D4" s="382"/>
      <c r="E4" s="382"/>
      <c r="F4" s="382"/>
      <c r="G4" s="382"/>
      <c r="H4" s="382"/>
      <c r="I4" s="382"/>
      <c r="J4" s="382"/>
      <c r="K4" s="383"/>
      <c r="L4" s="208"/>
      <c r="M4" s="208"/>
      <c r="N4" s="208"/>
      <c r="O4" s="208"/>
      <c r="P4" s="208"/>
      <c r="Q4" s="208"/>
      <c r="R4" s="208"/>
      <c r="S4" s="208"/>
      <c r="T4" s="208"/>
      <c r="U4" s="208"/>
      <c r="V4" s="208"/>
      <c r="W4" s="208"/>
      <c r="X4" s="209"/>
    </row>
    <row r="5" spans="1:24" ht="31.8" thickBot="1">
      <c r="A5" s="220" t="s">
        <v>0</v>
      </c>
      <c r="B5" s="221" t="s">
        <v>1</v>
      </c>
      <c r="C5" s="221" t="s">
        <v>2</v>
      </c>
      <c r="D5" s="222" t="s">
        <v>3</v>
      </c>
      <c r="E5" s="223" t="s">
        <v>4</v>
      </c>
      <c r="F5" s="223" t="s">
        <v>44</v>
      </c>
      <c r="G5" s="223" t="s">
        <v>349</v>
      </c>
      <c r="H5" s="223" t="s">
        <v>350</v>
      </c>
      <c r="I5" s="224" t="s">
        <v>5</v>
      </c>
      <c r="J5" s="224" t="s">
        <v>6</v>
      </c>
      <c r="K5" s="225" t="s">
        <v>716</v>
      </c>
      <c r="L5" s="208"/>
      <c r="M5" s="208"/>
      <c r="N5" s="208"/>
      <c r="O5" s="208"/>
      <c r="P5" s="208"/>
      <c r="Q5" s="208"/>
      <c r="R5" s="208"/>
      <c r="S5" s="208"/>
      <c r="T5" s="208"/>
      <c r="U5" s="208"/>
      <c r="V5" s="208"/>
      <c r="W5" s="208"/>
      <c r="X5" s="209"/>
    </row>
    <row r="6" spans="1:24" ht="6.6" customHeight="1" thickBot="1">
      <c r="A6" s="384"/>
      <c r="B6" s="384"/>
      <c r="C6" s="384"/>
      <c r="D6" s="384"/>
      <c r="E6" s="384"/>
      <c r="F6" s="384"/>
      <c r="G6" s="384"/>
      <c r="H6" s="384"/>
      <c r="I6" s="384"/>
      <c r="J6" s="384"/>
      <c r="K6" s="384"/>
      <c r="L6" s="208"/>
      <c r="M6" s="208"/>
      <c r="N6" s="208"/>
      <c r="O6" s="208"/>
      <c r="P6" s="208"/>
      <c r="Q6" s="208"/>
      <c r="R6" s="208"/>
      <c r="S6" s="208"/>
      <c r="T6" s="208"/>
      <c r="U6" s="208"/>
      <c r="V6" s="208"/>
      <c r="W6" s="208"/>
      <c r="X6" s="209"/>
    </row>
    <row r="7" spans="1:24" ht="23.4" customHeight="1" thickBot="1">
      <c r="A7" s="226">
        <v>1</v>
      </c>
      <c r="B7" s="385" t="s">
        <v>360</v>
      </c>
      <c r="C7" s="385"/>
      <c r="D7" s="385"/>
      <c r="E7" s="385"/>
      <c r="F7" s="385"/>
      <c r="G7" s="385"/>
      <c r="H7" s="385"/>
      <c r="I7" s="385"/>
      <c r="J7" s="385"/>
      <c r="K7" s="227"/>
      <c r="L7" s="228"/>
      <c r="M7" s="228"/>
      <c r="N7" s="228"/>
      <c r="O7" s="228"/>
      <c r="P7" s="228"/>
      <c r="Q7" s="228"/>
      <c r="R7" s="228"/>
      <c r="S7" s="228"/>
      <c r="T7" s="228"/>
      <c r="U7" s="228"/>
      <c r="V7" s="228"/>
      <c r="W7" s="228"/>
      <c r="X7" s="229"/>
    </row>
    <row r="8" spans="1:24" ht="48.75" customHeight="1">
      <c r="A8" s="196" t="s">
        <v>299</v>
      </c>
      <c r="B8" s="197" t="s">
        <v>354</v>
      </c>
      <c r="C8" s="198" t="s">
        <v>10</v>
      </c>
      <c r="D8" s="199">
        <v>9.3610000000000007</v>
      </c>
      <c r="E8" s="230">
        <v>55957.209375866696</v>
      </c>
      <c r="F8" s="230">
        <v>26347.32478815956</v>
      </c>
      <c r="G8" s="230">
        <v>8617.4102438834707</v>
      </c>
      <c r="H8" s="230">
        <v>0</v>
      </c>
      <c r="I8" s="230"/>
      <c r="J8" s="231"/>
      <c r="K8" s="232"/>
      <c r="L8" s="208"/>
      <c r="M8" s="208"/>
      <c r="N8" s="208"/>
      <c r="O8" s="208"/>
      <c r="P8" s="208"/>
      <c r="Q8" s="208"/>
      <c r="R8" s="208"/>
      <c r="S8" s="208"/>
      <c r="T8" s="208"/>
      <c r="U8" s="208"/>
      <c r="V8" s="208"/>
      <c r="W8" s="208"/>
      <c r="X8" s="209"/>
    </row>
    <row r="9" spans="1:24" ht="42.75" customHeight="1">
      <c r="A9" s="196" t="s">
        <v>300</v>
      </c>
      <c r="B9" s="197" t="s">
        <v>607</v>
      </c>
      <c r="C9" s="198" t="s">
        <v>10</v>
      </c>
      <c r="D9" s="199">
        <v>411.44</v>
      </c>
      <c r="E9" s="230">
        <v>367.5</v>
      </c>
      <c r="F9" s="230">
        <v>20816.671477239019</v>
      </c>
      <c r="G9" s="230">
        <v>6299.6090850000001</v>
      </c>
      <c r="H9" s="230">
        <v>0</v>
      </c>
      <c r="I9" s="230"/>
      <c r="J9" s="231"/>
      <c r="K9" s="232"/>
      <c r="L9" s="208"/>
      <c r="M9" s="208"/>
      <c r="N9" s="208"/>
      <c r="O9" s="208"/>
      <c r="P9" s="208"/>
      <c r="Q9" s="208"/>
      <c r="R9" s="208"/>
      <c r="S9" s="208"/>
      <c r="T9" s="208"/>
      <c r="U9" s="208"/>
      <c r="V9" s="208"/>
      <c r="W9" s="208"/>
      <c r="X9" s="209"/>
    </row>
    <row r="10" spans="1:24" ht="38.25" customHeight="1">
      <c r="A10" s="196" t="s">
        <v>301</v>
      </c>
      <c r="B10" s="200" t="s">
        <v>608</v>
      </c>
      <c r="C10" s="201" t="s">
        <v>10</v>
      </c>
      <c r="D10" s="202">
        <v>529.94499999999994</v>
      </c>
      <c r="E10" s="236">
        <v>840</v>
      </c>
      <c r="F10" s="236">
        <v>16227.595207227687</v>
      </c>
      <c r="G10" s="236">
        <v>6108.7118400000008</v>
      </c>
      <c r="H10" s="236">
        <v>0</v>
      </c>
      <c r="I10" s="230"/>
      <c r="J10" s="237"/>
      <c r="K10" s="232"/>
      <c r="L10" s="208"/>
      <c r="M10" s="208"/>
      <c r="N10" s="208"/>
      <c r="O10" s="208"/>
      <c r="P10" s="208"/>
      <c r="Q10" s="208"/>
      <c r="R10" s="208"/>
      <c r="S10" s="208"/>
      <c r="T10" s="208"/>
      <c r="U10" s="208"/>
      <c r="V10" s="208"/>
      <c r="W10" s="208"/>
      <c r="X10" s="209"/>
    </row>
    <row r="11" spans="1:24" ht="33.75" customHeight="1">
      <c r="A11" s="196" t="s">
        <v>302</v>
      </c>
      <c r="B11" s="200" t="s">
        <v>609</v>
      </c>
      <c r="C11" s="201" t="s">
        <v>10</v>
      </c>
      <c r="D11" s="202">
        <v>85.090999999999994</v>
      </c>
      <c r="E11" s="236">
        <v>525</v>
      </c>
      <c r="F11" s="236">
        <v>32629.617442287552</v>
      </c>
      <c r="G11" s="236">
        <v>19089.7245</v>
      </c>
      <c r="H11" s="236">
        <v>0</v>
      </c>
      <c r="I11" s="230"/>
      <c r="J11" s="237"/>
      <c r="K11" s="232"/>
      <c r="L11" s="208"/>
      <c r="M11" s="208"/>
      <c r="N11" s="208"/>
      <c r="O11" s="208"/>
      <c r="P11" s="208"/>
      <c r="Q11" s="208"/>
      <c r="R11" s="208"/>
      <c r="S11" s="208"/>
      <c r="T11" s="208"/>
      <c r="U11" s="208"/>
      <c r="V11" s="208"/>
      <c r="W11" s="208"/>
      <c r="X11" s="209"/>
    </row>
    <row r="12" spans="1:24" ht="41.25" customHeight="1">
      <c r="A12" s="196" t="s">
        <v>303</v>
      </c>
      <c r="B12" s="200" t="s">
        <v>610</v>
      </c>
      <c r="C12" s="201" t="s">
        <v>14</v>
      </c>
      <c r="D12" s="202">
        <v>1</v>
      </c>
      <c r="E12" s="236">
        <v>0</v>
      </c>
      <c r="F12" s="236">
        <v>262378.81563077809</v>
      </c>
      <c r="G12" s="236">
        <v>371728.99889999995</v>
      </c>
      <c r="H12" s="236">
        <v>0</v>
      </c>
      <c r="I12" s="230"/>
      <c r="J12" s="237"/>
      <c r="K12" s="232"/>
      <c r="L12" s="208"/>
      <c r="M12" s="208"/>
      <c r="N12" s="208"/>
      <c r="O12" s="208"/>
      <c r="P12" s="208"/>
      <c r="Q12" s="208"/>
      <c r="R12" s="208"/>
      <c r="S12" s="208"/>
      <c r="T12" s="208"/>
      <c r="U12" s="208"/>
      <c r="V12" s="208"/>
      <c r="W12" s="208"/>
      <c r="X12" s="209"/>
    </row>
    <row r="13" spans="1:24" ht="75.75" customHeight="1">
      <c r="A13" s="196" t="s">
        <v>304</v>
      </c>
      <c r="B13" s="200" t="s">
        <v>611</v>
      </c>
      <c r="C13" s="201" t="s">
        <v>14</v>
      </c>
      <c r="D13" s="202">
        <v>28</v>
      </c>
      <c r="E13" s="236">
        <v>0</v>
      </c>
      <c r="F13" s="236">
        <v>12786.457063803611</v>
      </c>
      <c r="G13" s="236">
        <v>10308.451230000001</v>
      </c>
      <c r="H13" s="236">
        <v>0</v>
      </c>
      <c r="I13" s="230"/>
      <c r="J13" s="237"/>
      <c r="K13" s="232"/>
      <c r="L13" s="208"/>
      <c r="M13" s="208"/>
      <c r="N13" s="208"/>
      <c r="O13" s="208"/>
      <c r="P13" s="208"/>
      <c r="Q13" s="208"/>
      <c r="R13" s="208"/>
      <c r="S13" s="208"/>
      <c r="T13" s="208"/>
      <c r="U13" s="208"/>
      <c r="V13" s="208"/>
      <c r="W13" s="208"/>
      <c r="X13" s="209"/>
    </row>
    <row r="14" spans="1:24" ht="75" customHeight="1">
      <c r="A14" s="196" t="s">
        <v>305</v>
      </c>
      <c r="B14" s="200" t="s">
        <v>612</v>
      </c>
      <c r="C14" s="201" t="s">
        <v>14</v>
      </c>
      <c r="D14" s="202">
        <v>18</v>
      </c>
      <c r="E14" s="236">
        <v>0</v>
      </c>
      <c r="F14" s="236">
        <v>12786.457063803611</v>
      </c>
      <c r="G14" s="236">
        <v>10308.451230000001</v>
      </c>
      <c r="H14" s="236">
        <v>0</v>
      </c>
      <c r="I14" s="230"/>
      <c r="J14" s="237"/>
      <c r="K14" s="232"/>
      <c r="L14" s="208"/>
      <c r="M14" s="208"/>
      <c r="N14" s="208"/>
      <c r="O14" s="208"/>
      <c r="P14" s="208"/>
      <c r="Q14" s="208"/>
      <c r="R14" s="208"/>
      <c r="S14" s="208"/>
      <c r="T14" s="208"/>
      <c r="U14" s="208"/>
      <c r="V14" s="208"/>
      <c r="W14" s="208"/>
      <c r="X14" s="209"/>
    </row>
    <row r="15" spans="1:24" ht="31.5" customHeight="1">
      <c r="A15" s="196" t="s">
        <v>306</v>
      </c>
      <c r="B15" s="200" t="s">
        <v>613</v>
      </c>
      <c r="C15" s="201" t="s">
        <v>10</v>
      </c>
      <c r="D15" s="202">
        <v>5.4720000000000004</v>
      </c>
      <c r="E15" s="236">
        <v>0</v>
      </c>
      <c r="F15" s="236">
        <v>6762.9652353037573</v>
      </c>
      <c r="G15" s="236">
        <v>10308.451230000001</v>
      </c>
      <c r="H15" s="236">
        <v>0</v>
      </c>
      <c r="I15" s="230"/>
      <c r="J15" s="237"/>
      <c r="K15" s="232"/>
      <c r="L15" s="208"/>
      <c r="M15" s="208"/>
      <c r="N15" s="208"/>
      <c r="O15" s="208"/>
      <c r="P15" s="208"/>
      <c r="Q15" s="208"/>
      <c r="R15" s="208"/>
      <c r="S15" s="208"/>
      <c r="T15" s="208"/>
      <c r="U15" s="208"/>
      <c r="V15" s="208"/>
      <c r="W15" s="208"/>
      <c r="X15" s="209"/>
    </row>
    <row r="16" spans="1:24" ht="30.75" customHeight="1">
      <c r="A16" s="196" t="s">
        <v>307</v>
      </c>
      <c r="B16" s="200" t="s">
        <v>614</v>
      </c>
      <c r="C16" s="201" t="s">
        <v>10</v>
      </c>
      <c r="D16" s="202">
        <v>87.573499999999996</v>
      </c>
      <c r="E16" s="236">
        <v>840</v>
      </c>
      <c r="F16" s="236">
        <v>31374.7780600203</v>
      </c>
      <c r="G16" s="236">
        <v>12217.423680000002</v>
      </c>
      <c r="H16" s="236">
        <v>0</v>
      </c>
      <c r="I16" s="230"/>
      <c r="J16" s="237"/>
      <c r="K16" s="232"/>
      <c r="L16" s="208"/>
      <c r="M16" s="208"/>
      <c r="N16" s="208"/>
      <c r="O16" s="208"/>
      <c r="P16" s="208"/>
      <c r="Q16" s="208"/>
      <c r="R16" s="208"/>
      <c r="S16" s="208"/>
      <c r="T16" s="208"/>
      <c r="U16" s="208"/>
      <c r="V16" s="208"/>
      <c r="W16" s="208"/>
      <c r="X16" s="209"/>
    </row>
    <row r="17" spans="1:24" ht="43.5" customHeight="1">
      <c r="A17" s="196" t="s">
        <v>308</v>
      </c>
      <c r="B17" s="200" t="s">
        <v>615</v>
      </c>
      <c r="C17" s="201" t="s">
        <v>10</v>
      </c>
      <c r="D17" s="202">
        <v>29.883499999999998</v>
      </c>
      <c r="E17" s="236">
        <v>682.5</v>
      </c>
      <c r="F17" s="236">
        <v>24614.172135788009</v>
      </c>
      <c r="G17" s="236">
        <v>9926.6567400000022</v>
      </c>
      <c r="H17" s="236">
        <v>0</v>
      </c>
      <c r="I17" s="230"/>
      <c r="J17" s="237"/>
      <c r="K17" s="232"/>
      <c r="L17" s="208"/>
      <c r="M17" s="208"/>
      <c r="N17" s="208"/>
      <c r="O17" s="208"/>
      <c r="P17" s="208"/>
      <c r="Q17" s="208"/>
      <c r="R17" s="208"/>
      <c r="S17" s="208"/>
      <c r="T17" s="208"/>
      <c r="U17" s="208"/>
      <c r="V17" s="208"/>
      <c r="W17" s="208"/>
      <c r="X17" s="209"/>
    </row>
    <row r="18" spans="1:24" ht="32.25" customHeight="1">
      <c r="A18" s="196" t="s">
        <v>309</v>
      </c>
      <c r="B18" s="200" t="s">
        <v>616</v>
      </c>
      <c r="C18" s="201" t="s">
        <v>10</v>
      </c>
      <c r="D18" s="202">
        <v>38.3705</v>
      </c>
      <c r="E18" s="236">
        <v>0</v>
      </c>
      <c r="F18" s="236">
        <v>23398.680070207007</v>
      </c>
      <c r="G18" s="236">
        <v>18326.13552</v>
      </c>
      <c r="H18" s="236">
        <v>0</v>
      </c>
      <c r="I18" s="230"/>
      <c r="J18" s="237"/>
      <c r="K18" s="232"/>
      <c r="L18" s="208"/>
      <c r="M18" s="208"/>
      <c r="N18" s="208"/>
      <c r="O18" s="208"/>
      <c r="P18" s="208"/>
      <c r="Q18" s="208"/>
      <c r="R18" s="208"/>
      <c r="S18" s="208"/>
      <c r="T18" s="208"/>
      <c r="U18" s="208"/>
      <c r="V18" s="208"/>
      <c r="W18" s="208"/>
      <c r="X18" s="209"/>
    </row>
    <row r="19" spans="1:24" ht="36.75" customHeight="1">
      <c r="A19" s="196" t="s">
        <v>310</v>
      </c>
      <c r="B19" s="200" t="s">
        <v>617</v>
      </c>
      <c r="C19" s="201" t="s">
        <v>14</v>
      </c>
      <c r="D19" s="202">
        <v>1</v>
      </c>
      <c r="E19" s="236">
        <v>0</v>
      </c>
      <c r="F19" s="236">
        <v>218465.73343356172</v>
      </c>
      <c r="G19" s="236">
        <v>138834.35999999999</v>
      </c>
      <c r="H19" s="236">
        <v>0</v>
      </c>
      <c r="I19" s="230"/>
      <c r="J19" s="237"/>
      <c r="K19" s="232"/>
      <c r="L19" s="208"/>
      <c r="M19" s="208"/>
      <c r="N19" s="208"/>
      <c r="O19" s="208"/>
      <c r="P19" s="208"/>
      <c r="Q19" s="208"/>
      <c r="R19" s="208"/>
      <c r="S19" s="208"/>
      <c r="T19" s="208"/>
      <c r="U19" s="208"/>
      <c r="V19" s="208"/>
      <c r="W19" s="208"/>
      <c r="X19" s="209"/>
    </row>
    <row r="20" spans="1:24" ht="34.5" customHeight="1">
      <c r="A20" s="196" t="s">
        <v>323</v>
      </c>
      <c r="B20" s="200" t="s">
        <v>618</v>
      </c>
      <c r="C20" s="201" t="s">
        <v>14</v>
      </c>
      <c r="D20" s="202">
        <v>16</v>
      </c>
      <c r="E20" s="236">
        <v>0</v>
      </c>
      <c r="F20" s="236">
        <v>26279.807848875404</v>
      </c>
      <c r="G20" s="236">
        <v>15271.779600000002</v>
      </c>
      <c r="H20" s="236">
        <v>0</v>
      </c>
      <c r="I20" s="230"/>
      <c r="J20" s="237"/>
      <c r="K20" s="232"/>
      <c r="L20" s="208"/>
      <c r="M20" s="208"/>
      <c r="N20" s="208"/>
      <c r="O20" s="208"/>
      <c r="P20" s="208"/>
      <c r="Q20" s="208"/>
      <c r="R20" s="208"/>
      <c r="S20" s="208"/>
      <c r="T20" s="208"/>
      <c r="U20" s="208"/>
      <c r="V20" s="208"/>
      <c r="W20" s="208"/>
      <c r="X20" s="209"/>
    </row>
    <row r="21" spans="1:24" ht="22.95" customHeight="1">
      <c r="A21" s="196" t="s">
        <v>324</v>
      </c>
      <c r="B21" s="200" t="s">
        <v>619</v>
      </c>
      <c r="C21" s="201" t="s">
        <v>10</v>
      </c>
      <c r="D21" s="202">
        <v>6.669999999999999</v>
      </c>
      <c r="E21" s="236">
        <v>525</v>
      </c>
      <c r="F21" s="236">
        <v>32629.617442287552</v>
      </c>
      <c r="G21" s="236">
        <v>19089.7245</v>
      </c>
      <c r="H21" s="236">
        <v>0</v>
      </c>
      <c r="I21" s="230"/>
      <c r="J21" s="237"/>
      <c r="K21" s="232"/>
      <c r="L21" s="208"/>
      <c r="M21" s="208"/>
      <c r="N21" s="208"/>
      <c r="O21" s="208"/>
      <c r="P21" s="208"/>
      <c r="Q21" s="208"/>
      <c r="R21" s="208"/>
      <c r="S21" s="208"/>
      <c r="T21" s="208"/>
      <c r="U21" s="208"/>
      <c r="V21" s="208"/>
      <c r="W21" s="208"/>
      <c r="X21" s="209"/>
    </row>
    <row r="22" spans="1:24" ht="43.5" customHeight="1">
      <c r="A22" s="196" t="s">
        <v>343</v>
      </c>
      <c r="B22" s="200" t="s">
        <v>620</v>
      </c>
      <c r="C22" s="201" t="s">
        <v>10</v>
      </c>
      <c r="D22" s="202">
        <v>20.915999999999997</v>
      </c>
      <c r="E22" s="236">
        <v>0</v>
      </c>
      <c r="F22" s="236">
        <v>9359.4720280828024</v>
      </c>
      <c r="G22" s="236">
        <v>7330.4542080000001</v>
      </c>
      <c r="H22" s="236">
        <v>0</v>
      </c>
      <c r="I22" s="230"/>
      <c r="J22" s="237"/>
      <c r="K22" s="232"/>
      <c r="L22" s="208"/>
      <c r="M22" s="208"/>
      <c r="N22" s="208"/>
      <c r="O22" s="208"/>
      <c r="P22" s="208"/>
      <c r="Q22" s="208"/>
      <c r="R22" s="208"/>
      <c r="S22" s="208"/>
      <c r="T22" s="208"/>
      <c r="U22" s="208"/>
      <c r="V22" s="208"/>
      <c r="W22" s="208"/>
      <c r="X22" s="209"/>
    </row>
    <row r="23" spans="1:24" ht="45.75" customHeight="1">
      <c r="A23" s="196" t="s">
        <v>715</v>
      </c>
      <c r="B23" s="203" t="s">
        <v>621</v>
      </c>
      <c r="C23" s="204" t="s">
        <v>2</v>
      </c>
      <c r="D23" s="205">
        <v>47.058823529411768</v>
      </c>
      <c r="E23" s="239">
        <v>0</v>
      </c>
      <c r="F23" s="239">
        <v>12461.950743285694</v>
      </c>
      <c r="G23" s="239">
        <v>2458.7565156000005</v>
      </c>
      <c r="H23" s="239">
        <v>173.43555555555554</v>
      </c>
      <c r="I23" s="230"/>
      <c r="J23" s="237"/>
      <c r="K23" s="232"/>
      <c r="L23" s="208"/>
      <c r="M23" s="208"/>
      <c r="N23" s="208"/>
      <c r="O23" s="208"/>
      <c r="P23" s="208"/>
      <c r="Q23" s="208"/>
      <c r="R23" s="208"/>
      <c r="S23" s="208"/>
      <c r="T23" s="208"/>
      <c r="U23" s="208"/>
      <c r="V23" s="208"/>
      <c r="W23" s="208"/>
      <c r="X23" s="209"/>
    </row>
    <row r="24" spans="1:24" ht="39" customHeight="1" thickBot="1">
      <c r="A24" s="196" t="s">
        <v>344</v>
      </c>
      <c r="B24" s="203" t="s">
        <v>560</v>
      </c>
      <c r="C24" s="204" t="s">
        <v>8</v>
      </c>
      <c r="D24" s="205">
        <v>1</v>
      </c>
      <c r="E24" s="239">
        <v>0</v>
      </c>
      <c r="F24" s="239"/>
      <c r="G24" s="239"/>
      <c r="H24" s="239"/>
      <c r="I24" s="230"/>
      <c r="J24" s="240"/>
      <c r="K24" s="232"/>
      <c r="L24" s="208"/>
      <c r="M24" s="208"/>
      <c r="N24" s="208"/>
      <c r="O24" s="208"/>
      <c r="P24" s="208"/>
      <c r="Q24" s="208"/>
      <c r="R24" s="208"/>
      <c r="S24" s="208"/>
      <c r="T24" s="208"/>
      <c r="U24" s="208"/>
      <c r="V24" s="208"/>
      <c r="W24" s="208"/>
      <c r="X24" s="209"/>
    </row>
    <row r="25" spans="1:24" s="244" customFormat="1" ht="23.4" customHeight="1" thickBot="1">
      <c r="A25" s="386" t="s">
        <v>9</v>
      </c>
      <c r="B25" s="387"/>
      <c r="C25" s="387"/>
      <c r="D25" s="387"/>
      <c r="E25" s="387"/>
      <c r="F25" s="387"/>
      <c r="G25" s="387"/>
      <c r="H25" s="387"/>
      <c r="I25" s="388"/>
      <c r="J25" s="241"/>
      <c r="K25" s="242"/>
      <c r="L25" s="243"/>
      <c r="M25" s="243"/>
      <c r="N25" s="243"/>
      <c r="O25" s="243"/>
      <c r="P25" s="243"/>
      <c r="Q25" s="243"/>
      <c r="R25" s="243"/>
      <c r="S25" s="243"/>
      <c r="T25" s="243"/>
      <c r="U25" s="243"/>
      <c r="V25" s="243"/>
      <c r="W25" s="243"/>
      <c r="X25" s="238"/>
    </row>
    <row r="26" spans="1:24" ht="12.6" customHeight="1">
      <c r="A26" s="379"/>
      <c r="B26" s="380"/>
      <c r="C26" s="380"/>
      <c r="D26" s="380"/>
      <c r="E26" s="380"/>
      <c r="F26" s="380"/>
      <c r="G26" s="380"/>
      <c r="H26" s="380"/>
      <c r="I26" s="380"/>
      <c r="J26" s="380"/>
      <c r="K26" s="245"/>
      <c r="L26" s="208"/>
      <c r="M26" s="208"/>
      <c r="N26" s="208"/>
      <c r="O26" s="208"/>
      <c r="P26" s="208"/>
      <c r="Q26" s="208"/>
      <c r="R26" s="208"/>
      <c r="S26" s="208"/>
      <c r="T26" s="208"/>
      <c r="U26" s="208"/>
      <c r="V26" s="208"/>
      <c r="W26" s="208"/>
      <c r="X26" s="209"/>
    </row>
    <row r="27" spans="1:24" ht="22.95" customHeight="1">
      <c r="A27" s="246">
        <v>2</v>
      </c>
      <c r="B27" s="370" t="s">
        <v>355</v>
      </c>
      <c r="C27" s="370"/>
      <c r="D27" s="370"/>
      <c r="E27" s="370"/>
      <c r="F27" s="370"/>
      <c r="G27" s="370"/>
      <c r="H27" s="370"/>
      <c r="I27" s="370"/>
      <c r="J27" s="370"/>
      <c r="K27" s="247"/>
      <c r="L27" s="228"/>
      <c r="M27" s="228"/>
      <c r="N27" s="228"/>
      <c r="O27" s="228"/>
      <c r="P27" s="228"/>
      <c r="Q27" s="228"/>
      <c r="R27" s="228"/>
      <c r="S27" s="228"/>
      <c r="T27" s="228"/>
      <c r="U27" s="228"/>
      <c r="V27" s="228"/>
      <c r="W27" s="228"/>
      <c r="X27" s="229"/>
    </row>
    <row r="28" spans="1:24" s="251" customFormat="1" ht="53.25" customHeight="1">
      <c r="A28" s="334">
        <v>2.1</v>
      </c>
      <c r="B28" s="200" t="s">
        <v>482</v>
      </c>
      <c r="C28" s="201" t="s">
        <v>298</v>
      </c>
      <c r="D28" s="202">
        <v>411</v>
      </c>
      <c r="E28" s="236"/>
      <c r="F28" s="236"/>
      <c r="G28" s="236"/>
      <c r="H28" s="236"/>
      <c r="I28" s="236"/>
      <c r="J28" s="249"/>
      <c r="K28" s="250"/>
      <c r="L28" s="243"/>
      <c r="M28" s="243"/>
      <c r="N28" s="243"/>
      <c r="O28" s="243"/>
      <c r="P28" s="243"/>
      <c r="Q28" s="243"/>
      <c r="R28" s="243"/>
      <c r="S28" s="243"/>
      <c r="T28" s="243"/>
      <c r="U28" s="243"/>
      <c r="V28" s="243"/>
      <c r="W28" s="243"/>
      <c r="X28" s="238"/>
    </row>
    <row r="29" spans="1:24" s="251" customFormat="1" ht="41.4" hidden="1" customHeight="1">
      <c r="A29" s="248"/>
      <c r="B29" s="233" t="s">
        <v>482</v>
      </c>
      <c r="C29" s="234" t="s">
        <v>10</v>
      </c>
      <c r="D29" s="235">
        <v>237.76</v>
      </c>
      <c r="E29" s="236">
        <v>614195.71691996313</v>
      </c>
      <c r="F29" s="236">
        <v>29303.106393940139</v>
      </c>
      <c r="G29" s="236">
        <v>61419.571691996316</v>
      </c>
      <c r="H29" s="236">
        <v>0</v>
      </c>
      <c r="I29" s="236">
        <v>704918.3950058996</v>
      </c>
      <c r="J29" s="236">
        <v>167601397.59660268</v>
      </c>
      <c r="K29" s="250"/>
      <c r="L29" s="243" t="s">
        <v>12</v>
      </c>
      <c r="M29" s="243"/>
      <c r="N29" s="243"/>
      <c r="O29" s="243"/>
      <c r="P29" s="243"/>
      <c r="Q29" s="243"/>
      <c r="R29" s="243"/>
      <c r="S29" s="243"/>
      <c r="T29" s="243"/>
      <c r="U29" s="243"/>
      <c r="V29" s="243"/>
      <c r="W29" s="243"/>
      <c r="X29" s="238"/>
    </row>
    <row r="30" spans="1:24" s="251" customFormat="1" hidden="1">
      <c r="A30" s="248"/>
      <c r="B30" s="248" t="s">
        <v>317</v>
      </c>
      <c r="C30" s="234" t="s">
        <v>10</v>
      </c>
      <c r="D30" s="235">
        <v>183.59250000000003</v>
      </c>
      <c r="E30" s="236">
        <v>22020.290015587212</v>
      </c>
      <c r="F30" s="236">
        <v>16940.483935329277</v>
      </c>
      <c r="G30" s="236">
        <v>2422.2319017145933</v>
      </c>
      <c r="H30" s="236">
        <v>0</v>
      </c>
      <c r="I30" s="236">
        <v>38960.773950916489</v>
      </c>
      <c r="J30" s="236">
        <v>7152905.8915836364</v>
      </c>
      <c r="K30" s="250"/>
      <c r="L30" s="243"/>
      <c r="M30" s="243"/>
      <c r="N30" s="243"/>
      <c r="O30" s="243"/>
      <c r="P30" s="243"/>
      <c r="Q30" s="243"/>
      <c r="R30" s="243"/>
      <c r="S30" s="243"/>
      <c r="T30" s="243"/>
      <c r="U30" s="243"/>
      <c r="V30" s="243"/>
      <c r="W30" s="243"/>
      <c r="X30" s="238"/>
    </row>
    <row r="31" spans="1:24" s="251" customFormat="1" ht="30" hidden="1">
      <c r="A31" s="248"/>
      <c r="B31" s="233" t="s">
        <v>561</v>
      </c>
      <c r="C31" s="234" t="s">
        <v>10</v>
      </c>
      <c r="D31" s="235">
        <v>6.58</v>
      </c>
      <c r="E31" s="236">
        <v>614195.71691996313</v>
      </c>
      <c r="F31" s="236">
        <v>29303.106393940139</v>
      </c>
      <c r="G31" s="236">
        <v>61419.571691996316</v>
      </c>
      <c r="H31" s="236">
        <v>0</v>
      </c>
      <c r="I31" s="236">
        <v>643498.8233139033</v>
      </c>
      <c r="J31" s="236">
        <v>4234222.2574054841</v>
      </c>
      <c r="K31" s="250"/>
      <c r="L31" s="243"/>
      <c r="M31" s="243"/>
      <c r="N31" s="243"/>
      <c r="O31" s="243"/>
      <c r="P31" s="243"/>
      <c r="Q31" s="243"/>
      <c r="R31" s="243"/>
      <c r="S31" s="243"/>
      <c r="T31" s="243"/>
      <c r="U31" s="243"/>
      <c r="V31" s="243"/>
      <c r="W31" s="243"/>
      <c r="X31" s="238"/>
    </row>
    <row r="32" spans="1:24" ht="16.2" hidden="1" customHeight="1">
      <c r="A32" s="248"/>
      <c r="B32" s="233" t="s">
        <v>319</v>
      </c>
      <c r="C32" s="234" t="s">
        <v>10</v>
      </c>
      <c r="D32" s="235">
        <v>25.49</v>
      </c>
      <c r="E32" s="236">
        <v>0</v>
      </c>
      <c r="F32" s="236">
        <v>16506.299859424664</v>
      </c>
      <c r="G32" s="236">
        <v>0</v>
      </c>
      <c r="H32" s="236">
        <v>0</v>
      </c>
      <c r="I32" s="236">
        <v>16506.299859424664</v>
      </c>
      <c r="J32" s="236">
        <v>420745.58341673465</v>
      </c>
      <c r="L32" s="208"/>
      <c r="M32" s="208"/>
      <c r="N32" s="253"/>
      <c r="O32" s="254"/>
      <c r="P32" s="253"/>
      <c r="Q32" s="253"/>
      <c r="R32" s="253"/>
      <c r="S32" s="255"/>
      <c r="T32" s="208"/>
      <c r="U32" s="208"/>
      <c r="V32" s="208"/>
      <c r="W32" s="208"/>
      <c r="X32" s="209"/>
    </row>
    <row r="33" spans="1:24" ht="16.2" hidden="1" customHeight="1">
      <c r="A33" s="248"/>
      <c r="B33" s="233" t="s">
        <v>444</v>
      </c>
      <c r="C33" s="234" t="s">
        <v>10</v>
      </c>
      <c r="D33" s="235">
        <v>0.85</v>
      </c>
      <c r="E33" s="236"/>
      <c r="F33" s="236"/>
      <c r="G33" s="236"/>
      <c r="H33" s="236"/>
      <c r="I33" s="236"/>
      <c r="J33" s="236"/>
      <c r="K33" s="256"/>
      <c r="L33" s="208"/>
      <c r="M33" s="208"/>
      <c r="N33" s="253"/>
      <c r="O33" s="254"/>
      <c r="P33" s="253"/>
      <c r="Q33" s="253"/>
      <c r="R33" s="253"/>
      <c r="S33" s="255"/>
      <c r="T33" s="208"/>
      <c r="U33" s="208"/>
      <c r="V33" s="208"/>
      <c r="W33" s="208"/>
      <c r="X33" s="209"/>
    </row>
    <row r="34" spans="1:24" s="244" customFormat="1" ht="23.4" customHeight="1">
      <c r="A34" s="371" t="s">
        <v>9</v>
      </c>
      <c r="B34" s="371" t="s">
        <v>9</v>
      </c>
      <c r="C34" s="371"/>
      <c r="D34" s="371"/>
      <c r="E34" s="371"/>
      <c r="F34" s="371"/>
      <c r="G34" s="371"/>
      <c r="H34" s="371"/>
      <c r="I34" s="371"/>
      <c r="J34" s="257"/>
      <c r="K34" s="258"/>
      <c r="L34" s="243"/>
      <c r="M34" s="243"/>
      <c r="N34" s="243"/>
      <c r="O34" s="243"/>
      <c r="P34" s="243"/>
      <c r="Q34" s="243"/>
      <c r="R34" s="243"/>
      <c r="S34" s="243"/>
      <c r="T34" s="243"/>
      <c r="U34" s="243"/>
      <c r="V34" s="243"/>
      <c r="W34" s="243"/>
      <c r="X34" s="238"/>
    </row>
    <row r="35" spans="1:24" ht="16.5" customHeight="1">
      <c r="A35" s="208"/>
      <c r="B35" s="228"/>
      <c r="C35" s="228"/>
      <c r="D35" s="259"/>
      <c r="E35" s="260"/>
      <c r="F35" s="260"/>
      <c r="G35" s="260"/>
      <c r="H35" s="260"/>
      <c r="I35" s="261"/>
      <c r="J35" s="261"/>
      <c r="K35" s="262"/>
      <c r="L35" s="208"/>
      <c r="M35" s="208"/>
      <c r="N35" s="208"/>
      <c r="O35" s="208"/>
      <c r="P35" s="208"/>
      <c r="Q35" s="208"/>
      <c r="R35" s="208"/>
      <c r="S35" s="208"/>
      <c r="T35" s="208"/>
      <c r="U35" s="208"/>
      <c r="V35" s="208"/>
      <c r="W35" s="208"/>
      <c r="X35" s="209"/>
    </row>
    <row r="36" spans="1:24" ht="23.4" customHeight="1">
      <c r="A36" s="246">
        <v>3</v>
      </c>
      <c r="B36" s="370" t="s">
        <v>359</v>
      </c>
      <c r="C36" s="370"/>
      <c r="D36" s="370"/>
      <c r="E36" s="370"/>
      <c r="F36" s="370"/>
      <c r="G36" s="370"/>
      <c r="H36" s="370"/>
      <c r="I36" s="370"/>
      <c r="J36" s="370"/>
      <c r="K36" s="247"/>
      <c r="L36" s="228"/>
      <c r="M36" s="228"/>
      <c r="N36" s="228"/>
      <c r="O36" s="228"/>
      <c r="P36" s="228"/>
      <c r="Q36" s="228"/>
      <c r="R36" s="228"/>
      <c r="S36" s="228"/>
      <c r="T36" s="228"/>
      <c r="U36" s="228"/>
      <c r="V36" s="228"/>
      <c r="W36" s="228"/>
      <c r="X36" s="229"/>
    </row>
    <row r="37" spans="1:24" ht="21.6" customHeight="1">
      <c r="A37" s="334" t="s">
        <v>282</v>
      </c>
      <c r="B37" s="200" t="s">
        <v>490</v>
      </c>
      <c r="C37" s="201" t="s">
        <v>10</v>
      </c>
      <c r="D37" s="202">
        <v>215.30929999999995</v>
      </c>
      <c r="E37" s="236">
        <v>10319.474282396433</v>
      </c>
      <c r="F37" s="236">
        <v>30270.279578545869</v>
      </c>
      <c r="G37" s="236">
        <v>794.59951974452542</v>
      </c>
      <c r="H37" s="236">
        <v>116.09342500000001</v>
      </c>
      <c r="I37" s="236"/>
      <c r="J37" s="236"/>
      <c r="K37" s="256"/>
      <c r="L37" s="208" t="s">
        <v>12</v>
      </c>
      <c r="M37" s="208"/>
      <c r="N37" s="253"/>
      <c r="O37" s="254"/>
      <c r="P37" s="253"/>
      <c r="Q37" s="253"/>
      <c r="R37" s="253"/>
      <c r="S37" s="255"/>
      <c r="T37" s="208"/>
      <c r="U37" s="208"/>
      <c r="V37" s="208"/>
      <c r="W37" s="208"/>
      <c r="X37" s="209"/>
    </row>
    <row r="38" spans="1:24" ht="21.6" customHeight="1">
      <c r="A38" s="334" t="s">
        <v>283</v>
      </c>
      <c r="B38" s="200" t="s">
        <v>490</v>
      </c>
      <c r="C38" s="201" t="s">
        <v>296</v>
      </c>
      <c r="D38" s="202">
        <v>64.099999999999994</v>
      </c>
      <c r="E38" s="236">
        <v>8255.5794259171471</v>
      </c>
      <c r="F38" s="236">
        <v>18944.683511341595</v>
      </c>
      <c r="G38" s="236">
        <v>0</v>
      </c>
      <c r="H38" s="236">
        <v>0</v>
      </c>
      <c r="I38" s="236"/>
      <c r="J38" s="236"/>
      <c r="K38" s="256"/>
      <c r="L38" s="208"/>
      <c r="M38" s="208"/>
      <c r="N38" s="253"/>
      <c r="O38" s="254"/>
      <c r="P38" s="253"/>
      <c r="Q38" s="253"/>
      <c r="R38" s="253"/>
      <c r="S38" s="255"/>
      <c r="T38" s="208"/>
      <c r="U38" s="208"/>
      <c r="V38" s="208"/>
      <c r="W38" s="208"/>
      <c r="X38" s="209"/>
    </row>
    <row r="39" spans="1:24" ht="21.6" customHeight="1">
      <c r="A39" s="334" t="s">
        <v>320</v>
      </c>
      <c r="B39" s="200" t="s">
        <v>483</v>
      </c>
      <c r="C39" s="201" t="s">
        <v>10</v>
      </c>
      <c r="D39" s="202">
        <v>6.1455000000000002</v>
      </c>
      <c r="E39" s="236">
        <v>18162.274737017724</v>
      </c>
      <c r="F39" s="236">
        <v>30270.279578545869</v>
      </c>
      <c r="G39" s="236">
        <v>794.59951974452542</v>
      </c>
      <c r="H39" s="236">
        <v>116.09342500000001</v>
      </c>
      <c r="I39" s="236"/>
      <c r="J39" s="236"/>
      <c r="K39" s="256"/>
      <c r="L39" s="208"/>
      <c r="M39" s="208"/>
      <c r="N39" s="253"/>
      <c r="O39" s="254"/>
      <c r="P39" s="253"/>
      <c r="Q39" s="253"/>
      <c r="R39" s="253"/>
      <c r="S39" s="255"/>
      <c r="T39" s="208"/>
      <c r="U39" s="208"/>
      <c r="V39" s="208"/>
      <c r="W39" s="208"/>
      <c r="X39" s="209"/>
    </row>
    <row r="40" spans="1:24" ht="32.4" customHeight="1">
      <c r="A40" s="334" t="s">
        <v>321</v>
      </c>
      <c r="B40" s="200" t="s">
        <v>491</v>
      </c>
      <c r="C40" s="201" t="s">
        <v>296</v>
      </c>
      <c r="D40" s="202">
        <v>161.95999999999998</v>
      </c>
      <c r="E40" s="236">
        <v>8255.5794259171471</v>
      </c>
      <c r="F40" s="236">
        <v>25764.769575424569</v>
      </c>
      <c r="G40" s="236">
        <v>0</v>
      </c>
      <c r="H40" s="236">
        <v>0</v>
      </c>
      <c r="I40" s="236"/>
      <c r="J40" s="236"/>
      <c r="K40" s="256"/>
      <c r="L40" s="208"/>
      <c r="M40" s="208"/>
      <c r="N40" s="253"/>
      <c r="O40" s="254"/>
      <c r="P40" s="253"/>
      <c r="Q40" s="253"/>
      <c r="R40" s="253"/>
      <c r="S40" s="255"/>
      <c r="T40" s="208"/>
      <c r="U40" s="208"/>
      <c r="V40" s="208"/>
      <c r="W40" s="208"/>
      <c r="X40" s="209"/>
    </row>
    <row r="41" spans="1:24" ht="21.6" customHeight="1">
      <c r="A41" s="334" t="s">
        <v>347</v>
      </c>
      <c r="B41" s="200" t="s">
        <v>492</v>
      </c>
      <c r="C41" s="201" t="s">
        <v>10</v>
      </c>
      <c r="D41" s="202">
        <v>311.70200000000011</v>
      </c>
      <c r="E41" s="236">
        <v>8255.5794259171471</v>
      </c>
      <c r="F41" s="236">
        <v>12314.044282372037</v>
      </c>
      <c r="G41" s="236">
        <v>0</v>
      </c>
      <c r="H41" s="236">
        <v>0</v>
      </c>
      <c r="I41" s="236"/>
      <c r="J41" s="236"/>
      <c r="K41" s="256"/>
      <c r="L41" s="208"/>
      <c r="M41" s="208"/>
      <c r="N41" s="253"/>
      <c r="O41" s="254"/>
      <c r="P41" s="253"/>
      <c r="Q41" s="253"/>
      <c r="R41" s="253"/>
      <c r="S41" s="255"/>
      <c r="T41" s="208"/>
      <c r="U41" s="208"/>
      <c r="V41" s="208"/>
      <c r="W41" s="208"/>
      <c r="X41" s="209"/>
    </row>
    <row r="42" spans="1:24" ht="21.6" customHeight="1">
      <c r="A42" s="334" t="s">
        <v>454</v>
      </c>
      <c r="B42" s="200" t="s">
        <v>622</v>
      </c>
      <c r="C42" s="201" t="s">
        <v>295</v>
      </c>
      <c r="D42" s="202">
        <v>552.80000000000018</v>
      </c>
      <c r="E42" s="236">
        <v>8255.5794259171471</v>
      </c>
      <c r="F42" s="236">
        <v>12314.044282372037</v>
      </c>
      <c r="G42" s="236">
        <v>0</v>
      </c>
      <c r="H42" s="236">
        <v>0</v>
      </c>
      <c r="I42" s="236"/>
      <c r="J42" s="236"/>
      <c r="K42" s="256"/>
      <c r="L42" s="208"/>
      <c r="M42" s="208"/>
      <c r="N42" s="253"/>
      <c r="O42" s="254"/>
      <c r="P42" s="253"/>
      <c r="Q42" s="253"/>
      <c r="R42" s="253"/>
      <c r="S42" s="255"/>
      <c r="T42" s="208"/>
      <c r="U42" s="208"/>
      <c r="V42" s="208"/>
      <c r="W42" s="208"/>
      <c r="X42" s="209"/>
    </row>
    <row r="43" spans="1:24" ht="21.6" customHeight="1">
      <c r="A43" s="334" t="s">
        <v>484</v>
      </c>
      <c r="B43" s="200" t="s">
        <v>562</v>
      </c>
      <c r="C43" s="201" t="s">
        <v>296</v>
      </c>
      <c r="D43" s="202">
        <v>642.64</v>
      </c>
      <c r="E43" s="236">
        <v>8255.5794259171471</v>
      </c>
      <c r="F43" s="236">
        <v>12314.044282372037</v>
      </c>
      <c r="G43" s="236">
        <v>0</v>
      </c>
      <c r="H43" s="236">
        <v>0</v>
      </c>
      <c r="I43" s="236"/>
      <c r="J43" s="236"/>
      <c r="K43" s="256"/>
      <c r="L43" s="208"/>
      <c r="M43" s="208"/>
      <c r="N43" s="253"/>
      <c r="O43" s="254"/>
      <c r="P43" s="253"/>
      <c r="Q43" s="253"/>
      <c r="R43" s="253"/>
      <c r="S43" s="255"/>
      <c r="T43" s="208"/>
      <c r="U43" s="208"/>
      <c r="V43" s="208"/>
      <c r="W43" s="208"/>
      <c r="X43" s="209"/>
    </row>
    <row r="44" spans="1:24" s="244" customFormat="1" ht="23.4" customHeight="1">
      <c r="A44" s="371" t="s">
        <v>9</v>
      </c>
      <c r="B44" s="371"/>
      <c r="C44" s="371"/>
      <c r="D44" s="371"/>
      <c r="E44" s="371"/>
      <c r="F44" s="371"/>
      <c r="G44" s="371"/>
      <c r="H44" s="371"/>
      <c r="I44" s="371"/>
      <c r="J44" s="257"/>
      <c r="K44" s="258"/>
      <c r="L44" s="243"/>
      <c r="M44" s="243"/>
      <c r="N44" s="243"/>
      <c r="O44" s="243"/>
      <c r="P44" s="243"/>
      <c r="Q44" s="243"/>
      <c r="R44" s="243"/>
      <c r="S44" s="243"/>
      <c r="T44" s="243"/>
      <c r="U44" s="243"/>
      <c r="V44" s="243"/>
      <c r="W44" s="243"/>
      <c r="X44" s="238"/>
    </row>
    <row r="45" spans="1:24" ht="9.6" customHeight="1">
      <c r="A45" s="208"/>
      <c r="B45" s="228"/>
      <c r="C45" s="228"/>
      <c r="D45" s="259"/>
      <c r="E45" s="260"/>
      <c r="F45" s="260"/>
      <c r="G45" s="260"/>
      <c r="H45" s="260"/>
      <c r="I45" s="261"/>
      <c r="J45" s="261"/>
      <c r="K45" s="262"/>
      <c r="L45" s="208"/>
      <c r="M45" s="208"/>
      <c r="N45" s="208"/>
      <c r="O45" s="208"/>
      <c r="P45" s="208"/>
      <c r="Q45" s="208"/>
      <c r="R45" s="208"/>
      <c r="S45" s="208"/>
      <c r="T45" s="208"/>
      <c r="U45" s="208"/>
      <c r="V45" s="208"/>
      <c r="W45" s="208"/>
      <c r="X45" s="209"/>
    </row>
    <row r="46" spans="1:24" ht="23.4" customHeight="1">
      <c r="A46" s="263">
        <v>4</v>
      </c>
      <c r="B46" s="392" t="s">
        <v>358</v>
      </c>
      <c r="C46" s="392"/>
      <c r="D46" s="392"/>
      <c r="E46" s="392"/>
      <c r="F46" s="392"/>
      <c r="G46" s="392"/>
      <c r="H46" s="392"/>
      <c r="I46" s="392"/>
      <c r="J46" s="392"/>
      <c r="K46" s="247"/>
      <c r="L46" s="228"/>
      <c r="M46" s="228"/>
      <c r="N46" s="228"/>
      <c r="O46" s="228"/>
      <c r="P46" s="228"/>
      <c r="Q46" s="228"/>
      <c r="R46" s="228"/>
      <c r="S46" s="228"/>
      <c r="T46" s="228"/>
      <c r="U46" s="228"/>
      <c r="V46" s="228"/>
      <c r="W46" s="228"/>
      <c r="X46" s="229"/>
    </row>
    <row r="47" spans="1:24" ht="21.6" customHeight="1">
      <c r="A47" s="335" t="s">
        <v>294</v>
      </c>
      <c r="B47" s="336" t="s">
        <v>493</v>
      </c>
      <c r="C47" s="337" t="s">
        <v>8</v>
      </c>
      <c r="D47" s="338">
        <v>1</v>
      </c>
      <c r="E47" s="236">
        <v>5753974.8452548003</v>
      </c>
      <c r="F47" s="264"/>
      <c r="G47" s="264"/>
      <c r="H47" s="264"/>
      <c r="I47" s="265"/>
      <c r="J47" s="265"/>
      <c r="K47" s="245"/>
      <c r="L47" s="208"/>
      <c r="M47" s="208"/>
      <c r="N47" s="208"/>
      <c r="O47" s="208"/>
      <c r="P47" s="208"/>
      <c r="Q47" s="208"/>
      <c r="R47" s="208"/>
      <c r="S47" s="208"/>
      <c r="T47" s="208"/>
      <c r="U47" s="208"/>
      <c r="V47" s="208"/>
      <c r="W47" s="208"/>
      <c r="X47" s="209"/>
    </row>
    <row r="48" spans="1:24" s="244" customFormat="1" ht="23.4" customHeight="1">
      <c r="A48" s="393" t="s">
        <v>9</v>
      </c>
      <c r="B48" s="393" t="s">
        <v>9</v>
      </c>
      <c r="C48" s="393"/>
      <c r="D48" s="393"/>
      <c r="E48" s="393"/>
      <c r="F48" s="393"/>
      <c r="G48" s="393"/>
      <c r="H48" s="393"/>
      <c r="I48" s="393"/>
      <c r="J48" s="266"/>
      <c r="K48" s="258"/>
      <c r="L48" s="243"/>
      <c r="M48" s="243"/>
      <c r="N48" s="243"/>
      <c r="O48" s="243"/>
      <c r="P48" s="243"/>
      <c r="Q48" s="243"/>
      <c r="R48" s="243"/>
      <c r="S48" s="243"/>
      <c r="T48" s="243"/>
      <c r="U48" s="243"/>
      <c r="V48" s="243"/>
      <c r="W48" s="243"/>
      <c r="X48" s="238"/>
    </row>
    <row r="49" spans="1:24" ht="16.5" customHeight="1">
      <c r="A49" s="208"/>
      <c r="B49" s="208"/>
      <c r="C49" s="208"/>
      <c r="D49" s="267"/>
      <c r="E49" s="268"/>
      <c r="F49" s="268"/>
      <c r="G49" s="268"/>
      <c r="H49" s="268"/>
      <c r="I49" s="269"/>
      <c r="J49" s="269"/>
      <c r="K49" s="245"/>
      <c r="L49" s="208"/>
      <c r="M49" s="208"/>
      <c r="N49" s="208"/>
      <c r="O49" s="208"/>
      <c r="P49" s="208"/>
      <c r="Q49" s="208"/>
      <c r="R49" s="208"/>
      <c r="S49" s="208"/>
      <c r="T49" s="208"/>
      <c r="U49" s="208"/>
      <c r="V49" s="208"/>
      <c r="W49" s="208"/>
      <c r="X49" s="209"/>
    </row>
    <row r="50" spans="1:24" ht="23.4" customHeight="1">
      <c r="A50" s="263">
        <v>5</v>
      </c>
      <c r="B50" s="392" t="s">
        <v>357</v>
      </c>
      <c r="C50" s="392"/>
      <c r="D50" s="392"/>
      <c r="E50" s="392"/>
      <c r="F50" s="392"/>
      <c r="G50" s="392"/>
      <c r="H50" s="392"/>
      <c r="I50" s="392"/>
      <c r="J50" s="392"/>
      <c r="K50" s="247"/>
      <c r="L50" s="228"/>
      <c r="M50" s="228"/>
      <c r="N50" s="228"/>
      <c r="O50" s="228"/>
      <c r="P50" s="228"/>
      <c r="Q50" s="228"/>
      <c r="R50" s="228"/>
      <c r="S50" s="228"/>
      <c r="T50" s="228"/>
      <c r="U50" s="228"/>
      <c r="V50" s="228"/>
      <c r="W50" s="228"/>
      <c r="X50" s="229"/>
    </row>
    <row r="51" spans="1:24" ht="22.95" customHeight="1">
      <c r="A51" s="339" t="s">
        <v>281</v>
      </c>
      <c r="B51" s="200" t="s">
        <v>494</v>
      </c>
      <c r="C51" s="201" t="s">
        <v>8</v>
      </c>
      <c r="D51" s="202">
        <v>1</v>
      </c>
      <c r="E51" s="236">
        <v>216969936.41540006</v>
      </c>
      <c r="F51" s="270"/>
      <c r="G51" s="270"/>
      <c r="H51" s="270"/>
      <c r="I51" s="236"/>
      <c r="J51" s="236"/>
      <c r="K51" s="271"/>
      <c r="L51" s="272"/>
      <c r="M51" s="273"/>
      <c r="N51" s="273"/>
      <c r="O51" s="273"/>
      <c r="P51" s="273"/>
      <c r="Q51" s="273"/>
      <c r="R51" s="273"/>
      <c r="S51" s="273"/>
      <c r="T51" s="273"/>
      <c r="U51" s="273"/>
      <c r="V51" s="273"/>
      <c r="W51" s="273"/>
      <c r="X51" s="274"/>
    </row>
    <row r="52" spans="1:24" s="244" customFormat="1" ht="23.4" customHeight="1">
      <c r="A52" s="393" t="s">
        <v>9</v>
      </c>
      <c r="B52" s="393" t="s">
        <v>9</v>
      </c>
      <c r="C52" s="393"/>
      <c r="D52" s="393"/>
      <c r="E52" s="393"/>
      <c r="F52" s="393"/>
      <c r="G52" s="393"/>
      <c r="H52" s="393"/>
      <c r="I52" s="393"/>
      <c r="J52" s="266"/>
      <c r="K52" s="258"/>
      <c r="L52" s="243"/>
      <c r="M52" s="243"/>
      <c r="N52" s="243"/>
      <c r="O52" s="243"/>
      <c r="P52" s="243"/>
      <c r="Q52" s="243"/>
      <c r="R52" s="243"/>
      <c r="S52" s="243"/>
      <c r="T52" s="243"/>
      <c r="U52" s="243"/>
      <c r="V52" s="243"/>
      <c r="W52" s="243"/>
      <c r="X52" s="238"/>
    </row>
    <row r="53" spans="1:24" ht="16.5" customHeight="1">
      <c r="A53" s="208"/>
      <c r="B53" s="228"/>
      <c r="C53" s="228"/>
      <c r="D53" s="259"/>
      <c r="E53" s="260"/>
      <c r="F53" s="260"/>
      <c r="G53" s="260"/>
      <c r="H53" s="260"/>
      <c r="I53" s="261"/>
      <c r="J53" s="261"/>
      <c r="K53" s="262"/>
      <c r="L53" s="208"/>
      <c r="M53" s="208"/>
      <c r="N53" s="208"/>
      <c r="O53" s="208"/>
      <c r="P53" s="208"/>
      <c r="Q53" s="208"/>
      <c r="R53" s="208"/>
      <c r="S53" s="208"/>
      <c r="T53" s="208"/>
      <c r="U53" s="208"/>
      <c r="V53" s="208"/>
      <c r="W53" s="208"/>
      <c r="X53" s="209"/>
    </row>
    <row r="54" spans="1:24" ht="23.4" customHeight="1">
      <c r="A54" s="263">
        <v>6</v>
      </c>
      <c r="B54" s="392" t="s">
        <v>356</v>
      </c>
      <c r="C54" s="392"/>
      <c r="D54" s="392"/>
      <c r="E54" s="392"/>
      <c r="F54" s="392"/>
      <c r="G54" s="392"/>
      <c r="H54" s="392"/>
      <c r="I54" s="392"/>
      <c r="J54" s="392"/>
      <c r="K54" s="247"/>
      <c r="L54" s="228"/>
      <c r="M54" s="228"/>
      <c r="N54" s="228"/>
      <c r="O54" s="228"/>
      <c r="P54" s="228"/>
      <c r="Q54" s="228"/>
      <c r="R54" s="228"/>
      <c r="S54" s="228"/>
      <c r="T54" s="228"/>
      <c r="U54" s="228"/>
      <c r="V54" s="228"/>
      <c r="W54" s="228"/>
      <c r="X54" s="229"/>
    </row>
    <row r="55" spans="1:24" ht="38.25" customHeight="1">
      <c r="A55" s="334" t="s">
        <v>311</v>
      </c>
      <c r="B55" s="200" t="s">
        <v>623</v>
      </c>
      <c r="C55" s="201" t="s">
        <v>10</v>
      </c>
      <c r="D55" s="202">
        <v>25.49</v>
      </c>
      <c r="E55" s="236">
        <v>119128.49789473687</v>
      </c>
      <c r="F55" s="236">
        <v>40123.337017050231</v>
      </c>
      <c r="G55" s="236">
        <v>13104.134768421056</v>
      </c>
      <c r="H55" s="236">
        <v>5139.8549999999996</v>
      </c>
      <c r="I55" s="236"/>
      <c r="J55" s="236"/>
      <c r="K55" s="232"/>
      <c r="L55" s="208" t="s">
        <v>12</v>
      </c>
      <c r="M55" s="208"/>
      <c r="N55" s="208"/>
      <c r="O55" s="208"/>
      <c r="P55" s="208"/>
      <c r="Q55" s="208"/>
      <c r="R55" s="208"/>
      <c r="S55" s="208"/>
      <c r="T55" s="208"/>
      <c r="U55" s="208"/>
      <c r="V55" s="208"/>
      <c r="W55" s="208"/>
      <c r="X55" s="209"/>
    </row>
    <row r="56" spans="1:24" ht="44.25" customHeight="1">
      <c r="A56" s="334" t="s">
        <v>312</v>
      </c>
      <c r="B56" s="200" t="s">
        <v>624</v>
      </c>
      <c r="C56" s="201" t="s">
        <v>10</v>
      </c>
      <c r="D56" s="202">
        <v>98.032399999999996</v>
      </c>
      <c r="E56" s="236">
        <v>151118.19789473686</v>
      </c>
      <c r="F56" s="236">
        <v>38918.106153666282</v>
      </c>
      <c r="G56" s="236">
        <v>16623.001768421058</v>
      </c>
      <c r="H56" s="236">
        <v>4069.0518749999997</v>
      </c>
      <c r="I56" s="236"/>
      <c r="J56" s="236"/>
      <c r="K56" s="232"/>
      <c r="L56" s="208" t="s">
        <v>12</v>
      </c>
      <c r="M56" s="208"/>
      <c r="N56" s="208"/>
      <c r="O56" s="208"/>
      <c r="P56" s="208"/>
      <c r="Q56" s="208"/>
      <c r="R56" s="208"/>
      <c r="S56" s="208"/>
      <c r="T56" s="208"/>
      <c r="U56" s="208"/>
      <c r="V56" s="208"/>
      <c r="W56" s="208"/>
      <c r="X56" s="209"/>
    </row>
    <row r="57" spans="1:24" ht="48" customHeight="1">
      <c r="A57" s="334" t="s">
        <v>313</v>
      </c>
      <c r="B57" s="200" t="s">
        <v>625</v>
      </c>
      <c r="C57" s="201" t="s">
        <v>10</v>
      </c>
      <c r="D57" s="202">
        <v>362.33</v>
      </c>
      <c r="E57" s="236">
        <v>166526.63999999998</v>
      </c>
      <c r="F57" s="236">
        <v>18782.624182692816</v>
      </c>
      <c r="G57" s="236">
        <v>17218.854576000002</v>
      </c>
      <c r="H57" s="236">
        <v>0</v>
      </c>
      <c r="I57" s="236"/>
      <c r="J57" s="236"/>
      <c r="K57" s="245"/>
      <c r="L57" s="208"/>
      <c r="M57" s="208"/>
      <c r="N57" s="208"/>
      <c r="O57" s="208"/>
      <c r="P57" s="208"/>
      <c r="Q57" s="208"/>
      <c r="R57" s="208"/>
      <c r="S57" s="208"/>
      <c r="T57" s="208"/>
      <c r="U57" s="208"/>
      <c r="V57" s="208"/>
      <c r="W57" s="208"/>
      <c r="X57" s="209"/>
    </row>
    <row r="58" spans="1:24" ht="55.5" customHeight="1">
      <c r="A58" s="334" t="s">
        <v>314</v>
      </c>
      <c r="B58" s="200" t="s">
        <v>563</v>
      </c>
      <c r="C58" s="201" t="s">
        <v>296</v>
      </c>
      <c r="D58" s="202">
        <v>26.34</v>
      </c>
      <c r="E58" s="236">
        <v>32165.437500000004</v>
      </c>
      <c r="F58" s="236">
        <v>9772.2691401035045</v>
      </c>
      <c r="G58" s="236">
        <v>3538.1981250000013</v>
      </c>
      <c r="H58" s="236">
        <v>0</v>
      </c>
      <c r="I58" s="236"/>
      <c r="J58" s="236"/>
      <c r="K58" s="232"/>
      <c r="L58" s="208"/>
      <c r="M58" s="208"/>
      <c r="N58" s="208"/>
      <c r="O58" s="208"/>
      <c r="P58" s="208"/>
      <c r="Q58" s="208"/>
      <c r="R58" s="208"/>
      <c r="S58" s="208"/>
      <c r="T58" s="208"/>
      <c r="U58" s="208"/>
      <c r="V58" s="208"/>
      <c r="W58" s="208"/>
      <c r="X58" s="209"/>
    </row>
    <row r="59" spans="1:24" s="244" customFormat="1" ht="23.4" customHeight="1">
      <c r="A59" s="393" t="s">
        <v>9</v>
      </c>
      <c r="B59" s="393" t="s">
        <v>9</v>
      </c>
      <c r="C59" s="393"/>
      <c r="D59" s="393"/>
      <c r="E59" s="393"/>
      <c r="F59" s="393"/>
      <c r="G59" s="393"/>
      <c r="H59" s="393"/>
      <c r="I59" s="393"/>
      <c r="J59" s="266"/>
      <c r="K59" s="258"/>
      <c r="L59" s="243"/>
      <c r="M59" s="243"/>
      <c r="N59" s="243"/>
      <c r="O59" s="243"/>
      <c r="P59" s="243"/>
      <c r="Q59" s="243"/>
      <c r="R59" s="243"/>
      <c r="S59" s="243"/>
      <c r="T59" s="243"/>
      <c r="U59" s="243"/>
      <c r="V59" s="243"/>
      <c r="W59" s="243"/>
      <c r="X59" s="238"/>
    </row>
    <row r="60" spans="1:24" ht="16.2" customHeight="1">
      <c r="A60" s="208"/>
      <c r="B60" s="208"/>
      <c r="C60" s="208"/>
      <c r="D60" s="267"/>
      <c r="E60" s="268"/>
      <c r="F60" s="268"/>
      <c r="G60" s="268"/>
      <c r="H60" s="268"/>
      <c r="I60" s="269" t="s">
        <v>7</v>
      </c>
      <c r="J60" s="269"/>
      <c r="K60" s="245"/>
      <c r="L60" s="208"/>
      <c r="M60" s="208"/>
      <c r="N60" s="208"/>
      <c r="O60" s="208"/>
      <c r="P60" s="208"/>
      <c r="Q60" s="208"/>
      <c r="R60" s="208"/>
      <c r="S60" s="208"/>
      <c r="T60" s="208"/>
      <c r="U60" s="208"/>
      <c r="V60" s="208"/>
      <c r="W60" s="208"/>
      <c r="X60" s="209"/>
    </row>
    <row r="61" spans="1:24" ht="21" customHeight="1">
      <c r="A61" s="246">
        <v>7</v>
      </c>
      <c r="B61" s="370" t="s">
        <v>361</v>
      </c>
      <c r="C61" s="370"/>
      <c r="D61" s="370"/>
      <c r="E61" s="370"/>
      <c r="F61" s="370"/>
      <c r="G61" s="370"/>
      <c r="H61" s="370"/>
      <c r="I61" s="370"/>
      <c r="J61" s="370"/>
      <c r="K61" s="247"/>
      <c r="L61" s="228"/>
      <c r="M61" s="228"/>
      <c r="N61" s="228"/>
      <c r="O61" s="228"/>
      <c r="P61" s="228"/>
      <c r="Q61" s="228"/>
      <c r="R61" s="228"/>
      <c r="S61" s="228"/>
      <c r="T61" s="228"/>
      <c r="U61" s="228"/>
      <c r="V61" s="228"/>
      <c r="W61" s="228"/>
      <c r="X61" s="229"/>
    </row>
    <row r="62" spans="1:24" ht="21" customHeight="1">
      <c r="A62" s="394" t="s">
        <v>362</v>
      </c>
      <c r="B62" s="395"/>
      <c r="C62" s="395"/>
      <c r="D62" s="395"/>
      <c r="E62" s="395"/>
      <c r="F62" s="395"/>
      <c r="G62" s="395"/>
      <c r="H62" s="395"/>
      <c r="I62" s="395"/>
      <c r="J62" s="395"/>
      <c r="K62" s="396"/>
      <c r="L62" s="228"/>
      <c r="M62" s="228"/>
      <c r="N62" s="228"/>
      <c r="O62" s="228"/>
      <c r="P62" s="228"/>
      <c r="Q62" s="228"/>
      <c r="R62" s="228"/>
      <c r="S62" s="228"/>
      <c r="T62" s="228"/>
      <c r="U62" s="228"/>
      <c r="V62" s="228"/>
      <c r="W62" s="228"/>
      <c r="X62" s="229"/>
    </row>
    <row r="63" spans="1:24" s="277" customFormat="1" ht="24.6" customHeight="1">
      <c r="A63" s="340" t="s">
        <v>363</v>
      </c>
      <c r="B63" s="341" t="s">
        <v>626</v>
      </c>
      <c r="C63" s="204" t="s">
        <v>10</v>
      </c>
      <c r="D63" s="205">
        <v>2</v>
      </c>
      <c r="E63" s="236">
        <v>220000</v>
      </c>
      <c r="F63" s="275"/>
      <c r="G63" s="275"/>
      <c r="H63" s="275"/>
      <c r="I63" s="236"/>
      <c r="J63" s="236"/>
      <c r="K63" s="276"/>
    </row>
    <row r="64" spans="1:24" ht="27.6" customHeight="1">
      <c r="A64" s="340" t="s">
        <v>365</v>
      </c>
      <c r="B64" s="200" t="s">
        <v>627</v>
      </c>
      <c r="C64" s="201" t="s">
        <v>296</v>
      </c>
      <c r="D64" s="202">
        <v>71.940000000000012</v>
      </c>
      <c r="E64" s="236">
        <v>211156.42936613408</v>
      </c>
      <c r="F64" s="236">
        <v>60303.109794216027</v>
      </c>
      <c r="G64" s="236">
        <v>21115.642936613411</v>
      </c>
      <c r="H64" s="236">
        <v>328.52976000000001</v>
      </c>
      <c r="I64" s="236"/>
      <c r="J64" s="236"/>
      <c r="K64" s="256"/>
      <c r="L64" s="208" t="s">
        <v>12</v>
      </c>
      <c r="M64" s="208"/>
      <c r="N64" s="208"/>
      <c r="O64" s="208"/>
      <c r="P64" s="208"/>
      <c r="Q64" s="208"/>
      <c r="R64" s="208"/>
      <c r="S64" s="208"/>
      <c r="T64" s="208"/>
      <c r="U64" s="208"/>
      <c r="V64" s="208"/>
      <c r="W64" s="208"/>
      <c r="X64" s="209"/>
    </row>
    <row r="65" spans="1:27" ht="27.6" customHeight="1">
      <c r="A65" s="340" t="s">
        <v>366</v>
      </c>
      <c r="B65" s="334" t="s">
        <v>605</v>
      </c>
      <c r="C65" s="201" t="s">
        <v>10</v>
      </c>
      <c r="D65" s="202">
        <v>67.840999999999994</v>
      </c>
      <c r="E65" s="236">
        <v>47351.93337554422</v>
      </c>
      <c r="F65" s="236">
        <v>75341.378131414807</v>
      </c>
      <c r="G65" s="236">
        <v>5208.7126713098651</v>
      </c>
      <c r="H65" s="236">
        <v>276.65664000000004</v>
      </c>
      <c r="I65" s="236"/>
      <c r="J65" s="236"/>
      <c r="K65" s="256"/>
      <c r="L65" s="208"/>
      <c r="M65" s="208"/>
      <c r="N65" s="208"/>
      <c r="O65" s="208"/>
      <c r="P65" s="208"/>
      <c r="Q65" s="208"/>
      <c r="R65" s="208"/>
      <c r="S65" s="208"/>
      <c r="T65" s="208"/>
      <c r="U65" s="208"/>
      <c r="V65" s="208"/>
      <c r="W65" s="208"/>
      <c r="X65" s="209"/>
    </row>
    <row r="66" spans="1:27" ht="27.6" customHeight="1">
      <c r="A66" s="340" t="s">
        <v>367</v>
      </c>
      <c r="B66" s="334" t="s">
        <v>606</v>
      </c>
      <c r="C66" s="201" t="s">
        <v>10</v>
      </c>
      <c r="D66" s="202">
        <v>32.033000000000001</v>
      </c>
      <c r="E66" s="236">
        <v>113436.64765815641</v>
      </c>
      <c r="F66" s="236">
        <v>75257.316381153971</v>
      </c>
      <c r="G66" s="236">
        <v>27451.668733273855</v>
      </c>
      <c r="H66" s="236">
        <v>349.63499999999999</v>
      </c>
      <c r="I66" s="236"/>
      <c r="J66" s="236"/>
      <c r="K66" s="256"/>
      <c r="L66" s="208"/>
      <c r="M66" s="208"/>
      <c r="N66" s="208"/>
      <c r="O66" s="208"/>
      <c r="P66" s="208"/>
      <c r="Q66" s="208"/>
      <c r="R66" s="208"/>
      <c r="S66" s="208"/>
      <c r="T66" s="208"/>
      <c r="U66" s="208"/>
      <c r="V66" s="208"/>
      <c r="W66" s="208"/>
      <c r="X66" s="209"/>
    </row>
    <row r="67" spans="1:27" ht="27.6" customHeight="1">
      <c r="A67" s="340" t="s">
        <v>604</v>
      </c>
      <c r="B67" s="200" t="s">
        <v>628</v>
      </c>
      <c r="C67" s="201" t="s">
        <v>296</v>
      </c>
      <c r="D67" s="202">
        <v>4</v>
      </c>
      <c r="E67" s="236">
        <v>211156.42936613408</v>
      </c>
      <c r="F67" s="236">
        <v>60303.109794216027</v>
      </c>
      <c r="G67" s="236">
        <v>21115.642936613411</v>
      </c>
      <c r="H67" s="236">
        <v>328.52976000000001</v>
      </c>
      <c r="I67" s="236"/>
      <c r="J67" s="236"/>
      <c r="K67" s="256"/>
      <c r="L67" s="208" t="s">
        <v>12</v>
      </c>
      <c r="M67" s="208"/>
      <c r="N67" s="208"/>
      <c r="O67" s="208"/>
      <c r="P67" s="208"/>
      <c r="Q67" s="208"/>
      <c r="R67" s="208"/>
      <c r="S67" s="208"/>
      <c r="T67" s="208"/>
      <c r="U67" s="208"/>
      <c r="V67" s="208"/>
      <c r="W67" s="208"/>
      <c r="X67" s="209"/>
    </row>
    <row r="68" spans="1:27" s="244" customFormat="1" ht="23.4" customHeight="1">
      <c r="A68" s="403" t="s">
        <v>384</v>
      </c>
      <c r="B68" s="403" t="s">
        <v>9</v>
      </c>
      <c r="C68" s="403"/>
      <c r="D68" s="403"/>
      <c r="E68" s="403"/>
      <c r="F68" s="403"/>
      <c r="G68" s="403"/>
      <c r="H68" s="403"/>
      <c r="I68" s="403"/>
      <c r="J68" s="278"/>
      <c r="K68" s="256"/>
      <c r="L68" s="243"/>
      <c r="M68" s="243"/>
      <c r="N68" s="243"/>
      <c r="O68" s="243"/>
      <c r="P68" s="243"/>
      <c r="Q68" s="243"/>
      <c r="R68" s="243"/>
      <c r="S68" s="243"/>
      <c r="T68" s="243"/>
      <c r="U68" s="243"/>
      <c r="V68" s="243"/>
      <c r="W68" s="243"/>
      <c r="X68" s="238"/>
    </row>
    <row r="69" spans="1:27" ht="21" customHeight="1">
      <c r="A69" s="394" t="s">
        <v>364</v>
      </c>
      <c r="B69" s="395"/>
      <c r="C69" s="395"/>
      <c r="D69" s="395"/>
      <c r="E69" s="395"/>
      <c r="F69" s="395"/>
      <c r="G69" s="395"/>
      <c r="H69" s="395"/>
      <c r="I69" s="395"/>
      <c r="J69" s="395"/>
      <c r="K69" s="396"/>
      <c r="L69" s="228"/>
      <c r="M69" s="228"/>
      <c r="N69" s="228"/>
      <c r="O69" s="228"/>
      <c r="P69" s="228"/>
      <c r="Q69" s="228"/>
      <c r="R69" s="228"/>
      <c r="S69" s="228"/>
      <c r="T69" s="228"/>
      <c r="U69" s="228"/>
      <c r="V69" s="228"/>
      <c r="W69" s="228"/>
      <c r="X69" s="229"/>
    </row>
    <row r="70" spans="1:27" ht="43.2" customHeight="1">
      <c r="A70" s="334" t="s">
        <v>369</v>
      </c>
      <c r="B70" s="200" t="s">
        <v>629</v>
      </c>
      <c r="C70" s="201" t="s">
        <v>10</v>
      </c>
      <c r="D70" s="202">
        <v>53.260000000000005</v>
      </c>
      <c r="E70" s="236">
        <v>34410.722736482137</v>
      </c>
      <c r="F70" s="236">
        <v>85246.804129246113</v>
      </c>
      <c r="G70" s="236">
        <v>4920.733351316946</v>
      </c>
      <c r="H70" s="236">
        <v>374.63920000000007</v>
      </c>
      <c r="I70" s="236"/>
      <c r="J70" s="236"/>
      <c r="K70" s="256"/>
      <c r="L70" s="208"/>
      <c r="M70" s="208"/>
      <c r="N70" s="208"/>
      <c r="O70" s="208"/>
      <c r="P70" s="208"/>
      <c r="Q70" s="208"/>
      <c r="R70" s="208"/>
      <c r="S70" s="208"/>
      <c r="T70" s="208"/>
      <c r="U70" s="208"/>
      <c r="V70" s="208"/>
      <c r="W70" s="208"/>
      <c r="X70" s="209"/>
    </row>
    <row r="71" spans="1:27" ht="31.5" customHeight="1">
      <c r="A71" s="334" t="s">
        <v>370</v>
      </c>
      <c r="B71" s="200" t="s">
        <v>630</v>
      </c>
      <c r="C71" s="201" t="s">
        <v>296</v>
      </c>
      <c r="D71" s="202">
        <v>54.32</v>
      </c>
      <c r="E71" s="236">
        <v>4387.1220000000003</v>
      </c>
      <c r="F71" s="236">
        <v>5374.2813961929214</v>
      </c>
      <c r="G71" s="236">
        <v>564.62260140000012</v>
      </c>
      <c r="H71" s="236">
        <v>0</v>
      </c>
      <c r="I71" s="236"/>
      <c r="J71" s="236"/>
      <c r="K71" s="256"/>
      <c r="L71" s="208" t="s">
        <v>12</v>
      </c>
      <c r="M71" s="208"/>
      <c r="N71" s="208"/>
      <c r="O71" s="208"/>
      <c r="P71" s="208"/>
      <c r="Q71" s="208"/>
      <c r="R71" s="208"/>
      <c r="S71" s="208"/>
      <c r="T71" s="208"/>
      <c r="U71" s="208"/>
      <c r="V71" s="208"/>
      <c r="W71" s="208"/>
      <c r="X71" s="209"/>
    </row>
    <row r="72" spans="1:27" ht="22.2" customHeight="1">
      <c r="A72" s="334" t="s">
        <v>371</v>
      </c>
      <c r="B72" s="342" t="s">
        <v>368</v>
      </c>
      <c r="C72" s="343" t="s">
        <v>10</v>
      </c>
      <c r="D72" s="202">
        <v>10.66</v>
      </c>
      <c r="E72" s="236">
        <v>34410.722736482137</v>
      </c>
      <c r="F72" s="236">
        <v>85246.804129246113</v>
      </c>
      <c r="G72" s="236">
        <v>4920.733351316946</v>
      </c>
      <c r="H72" s="236">
        <v>374.63920000000007</v>
      </c>
      <c r="I72" s="236"/>
      <c r="J72" s="236"/>
    </row>
    <row r="73" spans="1:27" ht="22.2" customHeight="1">
      <c r="A73" s="334" t="s">
        <v>372</v>
      </c>
      <c r="B73" s="342" t="s">
        <v>368</v>
      </c>
      <c r="C73" s="343" t="s">
        <v>296</v>
      </c>
      <c r="D73" s="202">
        <v>17.25</v>
      </c>
      <c r="E73" s="236">
        <v>25007.739813959291</v>
      </c>
      <c r="F73" s="236">
        <v>39789.665325653448</v>
      </c>
      <c r="G73" s="236">
        <v>3576.1067933961795</v>
      </c>
      <c r="H73" s="236">
        <v>1575.3757499999999</v>
      </c>
      <c r="I73" s="236"/>
      <c r="J73" s="236"/>
    </row>
    <row r="74" spans="1:27" s="244" customFormat="1" ht="23.4" customHeight="1">
      <c r="A74" s="403" t="s">
        <v>384</v>
      </c>
      <c r="B74" s="403" t="s">
        <v>9</v>
      </c>
      <c r="C74" s="403"/>
      <c r="D74" s="403"/>
      <c r="E74" s="403"/>
      <c r="F74" s="403"/>
      <c r="G74" s="403"/>
      <c r="H74" s="403"/>
      <c r="I74" s="403"/>
      <c r="J74" s="278"/>
      <c r="K74" s="256"/>
      <c r="L74" s="243"/>
      <c r="M74" s="243"/>
      <c r="N74" s="243"/>
      <c r="O74" s="243"/>
      <c r="P74" s="243"/>
      <c r="Q74" s="243"/>
      <c r="R74" s="243"/>
      <c r="S74" s="243"/>
      <c r="T74" s="243"/>
      <c r="U74" s="243"/>
      <c r="V74" s="243"/>
      <c r="W74" s="243"/>
      <c r="X74" s="238"/>
    </row>
    <row r="75" spans="1:27" s="244" customFormat="1" ht="22.95" customHeight="1">
      <c r="A75" s="371" t="s">
        <v>9</v>
      </c>
      <c r="B75" s="371" t="s">
        <v>9</v>
      </c>
      <c r="C75" s="371"/>
      <c r="D75" s="371"/>
      <c r="E75" s="371"/>
      <c r="F75" s="371"/>
      <c r="G75" s="371"/>
      <c r="H75" s="371"/>
      <c r="I75" s="371"/>
      <c r="J75" s="280"/>
      <c r="K75" s="258"/>
      <c r="L75" s="243"/>
      <c r="M75" s="243"/>
      <c r="N75" s="243"/>
      <c r="O75" s="243"/>
      <c r="P75" s="243"/>
      <c r="Q75" s="243"/>
      <c r="R75" s="243"/>
      <c r="S75" s="243"/>
      <c r="T75" s="243"/>
      <c r="U75" s="243"/>
      <c r="V75" s="243"/>
      <c r="W75" s="243"/>
      <c r="X75" s="238"/>
    </row>
    <row r="76" spans="1:27" ht="16.5" customHeight="1" thickBot="1">
      <c r="A76" s="208"/>
      <c r="B76" s="228"/>
      <c r="C76" s="228"/>
      <c r="D76" s="259"/>
      <c r="E76" s="260"/>
      <c r="F76" s="260"/>
      <c r="G76" s="260"/>
      <c r="H76" s="260"/>
      <c r="I76" s="261"/>
      <c r="J76" s="261"/>
      <c r="K76" s="262"/>
      <c r="L76" s="208"/>
      <c r="M76" s="208"/>
      <c r="N76" s="208"/>
      <c r="O76" s="208"/>
      <c r="P76" s="208"/>
      <c r="Q76" s="208"/>
      <c r="R76" s="208"/>
      <c r="S76" s="208"/>
      <c r="T76" s="208"/>
      <c r="U76" s="208"/>
      <c r="V76" s="208"/>
      <c r="W76" s="208"/>
      <c r="X76" s="209"/>
    </row>
    <row r="77" spans="1:27" ht="21" customHeight="1">
      <c r="A77" s="281">
        <v>8</v>
      </c>
      <c r="B77" s="404" t="s">
        <v>408</v>
      </c>
      <c r="C77" s="404"/>
      <c r="D77" s="404"/>
      <c r="E77" s="404"/>
      <c r="F77" s="404"/>
      <c r="G77" s="404"/>
      <c r="H77" s="404"/>
      <c r="I77" s="404"/>
      <c r="J77" s="404"/>
      <c r="K77" s="282"/>
      <c r="L77" s="228"/>
      <c r="M77" s="228"/>
      <c r="N77" s="228"/>
      <c r="O77" s="228"/>
      <c r="P77" s="228"/>
      <c r="Q77" s="228"/>
      <c r="R77" s="228"/>
      <c r="S77" s="228"/>
      <c r="T77" s="228"/>
      <c r="U77" s="228"/>
      <c r="V77" s="228"/>
      <c r="W77" s="228"/>
      <c r="X77" s="229"/>
    </row>
    <row r="78" spans="1:27" ht="21" customHeight="1" thickBot="1">
      <c r="A78" s="397" t="s">
        <v>373</v>
      </c>
      <c r="B78" s="398"/>
      <c r="C78" s="398"/>
      <c r="D78" s="398"/>
      <c r="E78" s="398"/>
      <c r="F78" s="398"/>
      <c r="G78" s="398"/>
      <c r="H78" s="398"/>
      <c r="I78" s="398"/>
      <c r="J78" s="398"/>
      <c r="K78" s="399"/>
      <c r="L78" s="228"/>
      <c r="M78" s="228"/>
      <c r="N78" s="228"/>
      <c r="O78" s="228"/>
      <c r="P78" s="228"/>
      <c r="Q78" s="228"/>
      <c r="R78" s="228"/>
      <c r="S78" s="228"/>
      <c r="T78" s="228"/>
      <c r="U78" s="228"/>
      <c r="V78" s="228"/>
      <c r="W78" s="228"/>
      <c r="X78" s="229"/>
    </row>
    <row r="79" spans="1:27" ht="26.25" customHeight="1">
      <c r="A79" s="344" t="s">
        <v>374</v>
      </c>
      <c r="B79" s="200" t="s">
        <v>633</v>
      </c>
      <c r="C79" s="201" t="s">
        <v>14</v>
      </c>
      <c r="D79" s="202">
        <v>2</v>
      </c>
      <c r="E79" s="236">
        <v>6765435.5999999996</v>
      </c>
      <c r="F79" s="236"/>
      <c r="G79" s="236"/>
      <c r="H79" s="236"/>
      <c r="I79" s="236"/>
      <c r="J79" s="237"/>
      <c r="K79" s="283"/>
      <c r="L79" s="208" t="s">
        <v>13</v>
      </c>
      <c r="M79" s="208"/>
      <c r="N79" s="208"/>
      <c r="O79" s="208"/>
      <c r="P79" s="208"/>
      <c r="Q79" s="208"/>
      <c r="R79" s="208"/>
      <c r="S79" s="208"/>
      <c r="T79" s="208"/>
      <c r="U79" s="208"/>
      <c r="V79" s="208"/>
      <c r="W79" s="208"/>
      <c r="X79" s="208"/>
      <c r="Y79" s="208"/>
      <c r="Z79" s="208"/>
      <c r="AA79" s="209"/>
    </row>
    <row r="80" spans="1:27" ht="26.25" customHeight="1">
      <c r="A80" s="344" t="s">
        <v>375</v>
      </c>
      <c r="B80" s="200" t="s">
        <v>634</v>
      </c>
      <c r="C80" s="201" t="s">
        <v>14</v>
      </c>
      <c r="D80" s="202">
        <v>1</v>
      </c>
      <c r="E80" s="236">
        <v>13328552.16</v>
      </c>
      <c r="F80" s="236"/>
      <c r="G80" s="236"/>
      <c r="H80" s="236"/>
      <c r="I80" s="236"/>
      <c r="J80" s="237"/>
      <c r="K80" s="283"/>
      <c r="L80" s="208"/>
      <c r="M80" s="208"/>
      <c r="N80" s="208"/>
      <c r="O80" s="208"/>
      <c r="P80" s="208"/>
      <c r="Q80" s="208"/>
      <c r="R80" s="208"/>
      <c r="S80" s="208"/>
      <c r="T80" s="208"/>
      <c r="U80" s="208"/>
      <c r="V80" s="208"/>
      <c r="W80" s="208"/>
      <c r="X80" s="208"/>
      <c r="Y80" s="208"/>
      <c r="Z80" s="208"/>
      <c r="AA80" s="209"/>
    </row>
    <row r="81" spans="1:27" ht="26.25" customHeight="1">
      <c r="A81" s="344" t="s">
        <v>376</v>
      </c>
      <c r="B81" s="200" t="s">
        <v>636</v>
      </c>
      <c r="C81" s="201" t="s">
        <v>14</v>
      </c>
      <c r="D81" s="202">
        <v>1</v>
      </c>
      <c r="E81" s="236">
        <v>2359056</v>
      </c>
      <c r="F81" s="236"/>
      <c r="G81" s="236"/>
      <c r="H81" s="236"/>
      <c r="I81" s="236"/>
      <c r="J81" s="237"/>
      <c r="K81" s="283"/>
      <c r="L81" s="208"/>
      <c r="M81" s="208"/>
      <c r="N81" s="208"/>
      <c r="O81" s="208"/>
      <c r="P81" s="208"/>
      <c r="Q81" s="208"/>
      <c r="R81" s="208"/>
      <c r="S81" s="208"/>
      <c r="T81" s="208"/>
      <c r="U81" s="208"/>
      <c r="V81" s="208"/>
      <c r="W81" s="208"/>
      <c r="X81" s="208"/>
      <c r="Y81" s="208"/>
      <c r="Z81" s="208"/>
      <c r="AA81" s="209"/>
    </row>
    <row r="82" spans="1:27" ht="26.25" customHeight="1">
      <c r="A82" s="344" t="s">
        <v>377</v>
      </c>
      <c r="B82" s="200" t="s">
        <v>637</v>
      </c>
      <c r="C82" s="201" t="s">
        <v>14</v>
      </c>
      <c r="D82" s="202">
        <v>1</v>
      </c>
      <c r="E82" s="236">
        <v>1179528</v>
      </c>
      <c r="F82" s="236"/>
      <c r="G82" s="236"/>
      <c r="H82" s="236"/>
      <c r="I82" s="236"/>
      <c r="J82" s="237"/>
      <c r="K82" s="283"/>
      <c r="L82" s="208"/>
      <c r="M82" s="208"/>
      <c r="N82" s="208"/>
      <c r="O82" s="208"/>
      <c r="P82" s="208"/>
      <c r="Q82" s="208"/>
      <c r="R82" s="208"/>
      <c r="S82" s="208"/>
      <c r="T82" s="208"/>
      <c r="U82" s="208"/>
      <c r="V82" s="208"/>
      <c r="W82" s="208"/>
      <c r="X82" s="208"/>
      <c r="Y82" s="208"/>
      <c r="Z82" s="208"/>
      <c r="AA82" s="209"/>
    </row>
    <row r="83" spans="1:27" ht="26.25" customHeight="1">
      <c r="A83" s="344" t="s">
        <v>378</v>
      </c>
      <c r="B83" s="200" t="s">
        <v>325</v>
      </c>
      <c r="C83" s="345" t="s">
        <v>14</v>
      </c>
      <c r="D83" s="346">
        <v>1</v>
      </c>
      <c r="E83" s="236">
        <v>2261952</v>
      </c>
      <c r="F83" s="236"/>
      <c r="G83" s="236"/>
      <c r="H83" s="236"/>
      <c r="I83" s="236"/>
      <c r="J83" s="237"/>
      <c r="K83" s="283"/>
      <c r="L83" s="208"/>
      <c r="M83" s="208"/>
      <c r="N83" s="208"/>
      <c r="O83" s="208"/>
      <c r="P83" s="208"/>
      <c r="Q83" s="208"/>
      <c r="R83" s="208"/>
      <c r="S83" s="208"/>
      <c r="T83" s="208"/>
      <c r="U83" s="208"/>
      <c r="V83" s="208"/>
      <c r="W83" s="208"/>
      <c r="X83" s="208"/>
      <c r="Y83" s="208"/>
      <c r="Z83" s="208"/>
      <c r="AA83" s="209"/>
    </row>
    <row r="84" spans="1:27" ht="35.25" customHeight="1">
      <c r="A84" s="344" t="s">
        <v>379</v>
      </c>
      <c r="B84" s="200" t="s">
        <v>326</v>
      </c>
      <c r="C84" s="345" t="s">
        <v>14</v>
      </c>
      <c r="D84" s="346">
        <v>3</v>
      </c>
      <c r="E84" s="236">
        <v>1869252.0000000002</v>
      </c>
      <c r="F84" s="236"/>
      <c r="G84" s="236"/>
      <c r="H84" s="236"/>
      <c r="I84" s="236"/>
      <c r="J84" s="237"/>
      <c r="K84" s="283"/>
      <c r="L84" s="208"/>
      <c r="M84" s="208"/>
      <c r="N84" s="208"/>
      <c r="O84" s="208"/>
      <c r="P84" s="208"/>
      <c r="Q84" s="208"/>
      <c r="R84" s="208"/>
      <c r="S84" s="208"/>
      <c r="T84" s="208"/>
      <c r="U84" s="208"/>
      <c r="V84" s="208"/>
      <c r="W84" s="208"/>
      <c r="X84" s="208"/>
      <c r="Y84" s="208"/>
      <c r="Z84" s="208"/>
      <c r="AA84" s="209"/>
    </row>
    <row r="85" spans="1:27" ht="31.95" customHeight="1">
      <c r="A85" s="344" t="s">
        <v>380</v>
      </c>
      <c r="B85" s="200" t="s">
        <v>327</v>
      </c>
      <c r="C85" s="201" t="s">
        <v>14</v>
      </c>
      <c r="D85" s="202">
        <v>1</v>
      </c>
      <c r="E85" s="236">
        <v>12252240</v>
      </c>
      <c r="F85" s="236"/>
      <c r="G85" s="236"/>
      <c r="H85" s="236"/>
      <c r="I85" s="236"/>
      <c r="J85" s="237"/>
      <c r="K85" s="283"/>
      <c r="L85" s="208" t="s">
        <v>13</v>
      </c>
      <c r="M85" s="208"/>
      <c r="N85" s="208"/>
      <c r="O85" s="208"/>
      <c r="P85" s="208"/>
      <c r="Q85" s="208"/>
      <c r="R85" s="208"/>
      <c r="S85" s="208"/>
      <c r="T85" s="208"/>
      <c r="U85" s="208"/>
      <c r="V85" s="208"/>
      <c r="W85" s="208"/>
      <c r="X85" s="209"/>
    </row>
    <row r="86" spans="1:27" ht="31.95" customHeight="1">
      <c r="A86" s="344" t="s">
        <v>381</v>
      </c>
      <c r="B86" s="200" t="s">
        <v>328</v>
      </c>
      <c r="C86" s="345" t="s">
        <v>14</v>
      </c>
      <c r="D86" s="346">
        <v>2</v>
      </c>
      <c r="E86" s="236">
        <v>2450448</v>
      </c>
      <c r="F86" s="236"/>
      <c r="G86" s="236"/>
      <c r="H86" s="236"/>
      <c r="I86" s="236"/>
      <c r="J86" s="237"/>
      <c r="K86" s="283"/>
      <c r="L86" s="208"/>
      <c r="M86" s="208"/>
      <c r="N86" s="208"/>
      <c r="O86" s="208"/>
      <c r="P86" s="208"/>
      <c r="Q86" s="208"/>
      <c r="R86" s="208"/>
      <c r="S86" s="208"/>
      <c r="T86" s="208"/>
      <c r="U86" s="208"/>
      <c r="V86" s="208"/>
      <c r="W86" s="208"/>
      <c r="X86" s="209"/>
    </row>
    <row r="87" spans="1:27" ht="31.95" customHeight="1">
      <c r="A87" s="344" t="s">
        <v>548</v>
      </c>
      <c r="B87" s="200" t="s">
        <v>329</v>
      </c>
      <c r="C87" s="345" t="s">
        <v>14</v>
      </c>
      <c r="D87" s="346">
        <v>2</v>
      </c>
      <c r="E87" s="236">
        <v>2481864</v>
      </c>
      <c r="F87" s="236"/>
      <c r="G87" s="236"/>
      <c r="H87" s="236"/>
      <c r="I87" s="236"/>
      <c r="J87" s="237"/>
      <c r="K87" s="283"/>
      <c r="L87" s="208"/>
      <c r="M87" s="208"/>
      <c r="N87" s="208"/>
      <c r="O87" s="208"/>
      <c r="P87" s="208"/>
      <c r="Q87" s="208"/>
      <c r="R87" s="208"/>
      <c r="S87" s="208"/>
      <c r="T87" s="208"/>
      <c r="U87" s="208"/>
      <c r="V87" s="208"/>
      <c r="W87" s="208"/>
      <c r="X87" s="209"/>
    </row>
    <row r="88" spans="1:27" ht="31.95" customHeight="1">
      <c r="A88" s="344" t="s">
        <v>549</v>
      </c>
      <c r="B88" s="200" t="s">
        <v>330</v>
      </c>
      <c r="C88" s="345" t="s">
        <v>14</v>
      </c>
      <c r="D88" s="346">
        <v>2</v>
      </c>
      <c r="E88" s="236">
        <v>3455760.0000000005</v>
      </c>
      <c r="F88" s="236"/>
      <c r="G88" s="236"/>
      <c r="H88" s="236"/>
      <c r="I88" s="236"/>
      <c r="J88" s="237"/>
      <c r="K88" s="283"/>
      <c r="L88" s="208"/>
      <c r="M88" s="208"/>
      <c r="N88" s="208"/>
      <c r="O88" s="208"/>
      <c r="P88" s="208"/>
      <c r="Q88" s="208"/>
      <c r="R88" s="208"/>
      <c r="S88" s="208"/>
      <c r="T88" s="208"/>
      <c r="U88" s="208"/>
      <c r="V88" s="208"/>
      <c r="W88" s="208"/>
      <c r="X88" s="209"/>
    </row>
    <row r="89" spans="1:27" ht="31.5" customHeight="1">
      <c r="A89" s="344" t="s">
        <v>550</v>
      </c>
      <c r="B89" s="200" t="s">
        <v>602</v>
      </c>
      <c r="C89" s="345" t="s">
        <v>14</v>
      </c>
      <c r="D89" s="346">
        <v>1</v>
      </c>
      <c r="E89" s="236">
        <v>5969040</v>
      </c>
      <c r="F89" s="236"/>
      <c r="G89" s="236"/>
      <c r="H89" s="236"/>
      <c r="I89" s="236"/>
      <c r="J89" s="237"/>
      <c r="K89" s="283"/>
      <c r="L89" s="208"/>
      <c r="M89" s="208"/>
      <c r="N89" s="208"/>
      <c r="O89" s="208"/>
      <c r="P89" s="208"/>
      <c r="Q89" s="208"/>
      <c r="R89" s="208"/>
      <c r="S89" s="208"/>
      <c r="T89" s="208"/>
      <c r="U89" s="208"/>
      <c r="V89" s="208"/>
      <c r="W89" s="208"/>
      <c r="X89" s="208"/>
      <c r="Y89" s="208"/>
      <c r="Z89" s="208"/>
      <c r="AA89" s="209"/>
    </row>
    <row r="90" spans="1:27" ht="33" customHeight="1">
      <c r="A90" s="344" t="s">
        <v>551</v>
      </c>
      <c r="B90" s="200" t="s">
        <v>603</v>
      </c>
      <c r="C90" s="345" t="s">
        <v>14</v>
      </c>
      <c r="D90" s="346">
        <v>1</v>
      </c>
      <c r="E90" s="236">
        <v>3927000.0000000005</v>
      </c>
      <c r="F90" s="236"/>
      <c r="G90" s="236"/>
      <c r="H90" s="236"/>
      <c r="I90" s="236"/>
      <c r="J90" s="237"/>
      <c r="K90" s="283"/>
      <c r="L90" s="208"/>
      <c r="M90" s="208"/>
      <c r="N90" s="284"/>
      <c r="O90" s="208"/>
      <c r="P90" s="208"/>
      <c r="Q90" s="208"/>
      <c r="R90" s="208"/>
      <c r="S90" s="208"/>
      <c r="T90" s="208"/>
      <c r="U90" s="208"/>
      <c r="V90" s="208"/>
      <c r="W90" s="208"/>
      <c r="X90" s="208"/>
      <c r="Y90" s="208"/>
      <c r="Z90" s="208"/>
      <c r="AA90" s="209"/>
    </row>
    <row r="91" spans="1:27" ht="33" customHeight="1">
      <c r="A91" s="344" t="s">
        <v>552</v>
      </c>
      <c r="B91" s="200" t="s">
        <v>331</v>
      </c>
      <c r="C91" s="345" t="s">
        <v>14</v>
      </c>
      <c r="D91" s="346">
        <v>1</v>
      </c>
      <c r="E91" s="236">
        <v>2984520</v>
      </c>
      <c r="F91" s="236"/>
      <c r="G91" s="236"/>
      <c r="H91" s="236"/>
      <c r="I91" s="236"/>
      <c r="J91" s="237"/>
      <c r="K91" s="283"/>
      <c r="L91" s="208"/>
      <c r="M91" s="208"/>
      <c r="N91" s="208"/>
      <c r="O91" s="208"/>
      <c r="P91" s="208"/>
      <c r="Q91" s="208"/>
      <c r="R91" s="208"/>
      <c r="S91" s="208"/>
      <c r="T91" s="208"/>
      <c r="U91" s="208"/>
      <c r="V91" s="208"/>
      <c r="W91" s="208"/>
      <c r="X91" s="208"/>
      <c r="Y91" s="208"/>
      <c r="Z91" s="208"/>
      <c r="AA91" s="209"/>
    </row>
    <row r="92" spans="1:27" ht="43.5" customHeight="1">
      <c r="A92" s="344" t="s">
        <v>638</v>
      </c>
      <c r="B92" s="200" t="s">
        <v>593</v>
      </c>
      <c r="C92" s="345" t="s">
        <v>14</v>
      </c>
      <c r="D92" s="346">
        <v>5</v>
      </c>
      <c r="E92" s="236">
        <v>1858780.0000000002</v>
      </c>
      <c r="F92" s="236"/>
      <c r="G92" s="236"/>
      <c r="H92" s="236"/>
      <c r="I92" s="236"/>
      <c r="J92" s="237"/>
      <c r="K92" s="283"/>
      <c r="L92" s="208"/>
      <c r="M92" s="208"/>
      <c r="N92" s="208"/>
      <c r="O92" s="208"/>
      <c r="P92" s="208"/>
      <c r="Q92" s="208"/>
      <c r="R92" s="208"/>
      <c r="S92" s="208"/>
      <c r="T92" s="208"/>
      <c r="U92" s="208"/>
      <c r="V92" s="208"/>
      <c r="W92" s="208"/>
      <c r="X92" s="209"/>
    </row>
    <row r="93" spans="1:27" ht="41.25" customHeight="1">
      <c r="A93" s="344" t="s">
        <v>639</v>
      </c>
      <c r="B93" s="200" t="s">
        <v>591</v>
      </c>
      <c r="C93" s="345" t="s">
        <v>14</v>
      </c>
      <c r="D93" s="346">
        <v>2</v>
      </c>
      <c r="E93" s="236">
        <v>1858780.0000000002</v>
      </c>
      <c r="F93" s="236"/>
      <c r="G93" s="236"/>
      <c r="H93" s="236"/>
      <c r="I93" s="236"/>
      <c r="J93" s="237"/>
      <c r="K93" s="283"/>
      <c r="L93" s="208"/>
      <c r="M93" s="208"/>
      <c r="N93" s="208"/>
      <c r="O93" s="208"/>
      <c r="P93" s="208"/>
      <c r="Q93" s="208"/>
      <c r="R93" s="208"/>
      <c r="S93" s="208"/>
      <c r="T93" s="208"/>
      <c r="U93" s="208"/>
      <c r="V93" s="208"/>
      <c r="W93" s="208"/>
      <c r="X93" s="209"/>
    </row>
    <row r="94" spans="1:27" ht="43.5" customHeight="1">
      <c r="A94" s="344" t="s">
        <v>640</v>
      </c>
      <c r="B94" s="200" t="s">
        <v>592</v>
      </c>
      <c r="C94" s="345" t="s">
        <v>14</v>
      </c>
      <c r="D94" s="346">
        <v>3</v>
      </c>
      <c r="E94" s="236">
        <v>1858780.0000000002</v>
      </c>
      <c r="F94" s="236"/>
      <c r="G94" s="236"/>
      <c r="H94" s="236"/>
      <c r="I94" s="236"/>
      <c r="J94" s="237"/>
      <c r="K94" s="283"/>
      <c r="L94" s="208"/>
      <c r="M94" s="208"/>
      <c r="N94" s="208"/>
      <c r="O94" s="208"/>
      <c r="P94" s="208"/>
      <c r="Q94" s="208"/>
      <c r="R94" s="208"/>
      <c r="S94" s="208"/>
      <c r="T94" s="208"/>
      <c r="U94" s="208"/>
      <c r="V94" s="208"/>
      <c r="W94" s="208"/>
      <c r="X94" s="209"/>
    </row>
    <row r="95" spans="1:27" ht="21.75" customHeight="1">
      <c r="A95" s="344" t="s">
        <v>641</v>
      </c>
      <c r="B95" s="200" t="s">
        <v>595</v>
      </c>
      <c r="C95" s="345" t="s">
        <v>14</v>
      </c>
      <c r="D95" s="346">
        <v>29</v>
      </c>
      <c r="E95" s="285">
        <v>592191.60000000009</v>
      </c>
      <c r="F95" s="285"/>
      <c r="G95" s="285"/>
      <c r="H95" s="285"/>
      <c r="I95" s="236"/>
      <c r="J95" s="237"/>
      <c r="K95" s="283"/>
      <c r="L95" s="208"/>
      <c r="M95" s="208"/>
      <c r="N95" s="208"/>
      <c r="O95" s="208"/>
      <c r="P95" s="208"/>
      <c r="Q95" s="208"/>
      <c r="R95" s="208"/>
      <c r="S95" s="208"/>
      <c r="T95" s="208"/>
      <c r="U95" s="208"/>
      <c r="V95" s="208"/>
      <c r="W95" s="208"/>
      <c r="X95" s="209"/>
    </row>
    <row r="96" spans="1:27" ht="21.75" customHeight="1">
      <c r="A96" s="344" t="s">
        <v>642</v>
      </c>
      <c r="B96" s="200" t="s">
        <v>596</v>
      </c>
      <c r="C96" s="345" t="s">
        <v>14</v>
      </c>
      <c r="D96" s="346">
        <v>2</v>
      </c>
      <c r="E96" s="285">
        <v>1526032.2</v>
      </c>
      <c r="F96" s="285"/>
      <c r="G96" s="285"/>
      <c r="H96" s="285"/>
      <c r="I96" s="236"/>
      <c r="J96" s="237"/>
      <c r="K96" s="283"/>
      <c r="L96" s="208"/>
      <c r="M96" s="208"/>
      <c r="N96" s="208"/>
      <c r="O96" s="208"/>
      <c r="P96" s="208"/>
      <c r="Q96" s="208"/>
      <c r="R96" s="208"/>
      <c r="S96" s="208"/>
      <c r="T96" s="208"/>
      <c r="U96" s="208"/>
      <c r="V96" s="208"/>
      <c r="W96" s="208"/>
      <c r="X96" s="209"/>
    </row>
    <row r="97" spans="1:26" ht="21.75" customHeight="1">
      <c r="A97" s="344" t="s">
        <v>643</v>
      </c>
      <c r="B97" s="200" t="s">
        <v>597</v>
      </c>
      <c r="C97" s="345" t="s">
        <v>14</v>
      </c>
      <c r="D97" s="346">
        <v>18</v>
      </c>
      <c r="E97" s="285">
        <v>983189.90000000014</v>
      </c>
      <c r="F97" s="285"/>
      <c r="G97" s="285"/>
      <c r="H97" s="285"/>
      <c r="I97" s="236"/>
      <c r="J97" s="237"/>
      <c r="K97" s="283"/>
      <c r="L97" s="208"/>
      <c r="M97" s="208"/>
      <c r="N97" s="208"/>
      <c r="O97" s="208"/>
      <c r="P97" s="208"/>
      <c r="Q97" s="208"/>
      <c r="R97" s="208"/>
      <c r="S97" s="208"/>
      <c r="T97" s="208"/>
      <c r="U97" s="208"/>
      <c r="V97" s="208"/>
      <c r="W97" s="208"/>
      <c r="X97" s="209"/>
    </row>
    <row r="98" spans="1:26" ht="21.75" customHeight="1">
      <c r="A98" s="344" t="s">
        <v>644</v>
      </c>
      <c r="B98" s="200" t="s">
        <v>598</v>
      </c>
      <c r="C98" s="345" t="s">
        <v>14</v>
      </c>
      <c r="D98" s="346">
        <v>6</v>
      </c>
      <c r="E98" s="285">
        <v>438449.55000000005</v>
      </c>
      <c r="F98" s="285"/>
      <c r="G98" s="285"/>
      <c r="H98" s="285"/>
      <c r="I98" s="236"/>
      <c r="J98" s="237"/>
      <c r="K98" s="283"/>
      <c r="L98" s="208"/>
      <c r="M98" s="208"/>
      <c r="N98" s="208"/>
      <c r="O98" s="208"/>
      <c r="P98" s="208"/>
      <c r="Q98" s="208"/>
      <c r="R98" s="208"/>
      <c r="S98" s="208"/>
      <c r="T98" s="208"/>
      <c r="U98" s="208"/>
      <c r="V98" s="208"/>
      <c r="W98" s="208"/>
      <c r="X98" s="209"/>
    </row>
    <row r="99" spans="1:26" ht="21.75" customHeight="1">
      <c r="A99" s="344" t="s">
        <v>645</v>
      </c>
      <c r="B99" s="200" t="s">
        <v>599</v>
      </c>
      <c r="C99" s="345" t="s">
        <v>14</v>
      </c>
      <c r="D99" s="346">
        <v>4</v>
      </c>
      <c r="E99" s="285">
        <v>654827.25</v>
      </c>
      <c r="F99" s="285"/>
      <c r="G99" s="285"/>
      <c r="H99" s="285"/>
      <c r="I99" s="236"/>
      <c r="J99" s="237"/>
      <c r="K99" s="283"/>
      <c r="L99" s="208"/>
      <c r="M99" s="208"/>
      <c r="N99" s="208"/>
      <c r="O99" s="208"/>
      <c r="P99" s="208"/>
      <c r="Q99" s="208"/>
      <c r="R99" s="208"/>
      <c r="S99" s="208"/>
      <c r="T99" s="208"/>
      <c r="U99" s="208"/>
      <c r="V99" s="208"/>
      <c r="W99" s="208"/>
      <c r="X99" s="209"/>
    </row>
    <row r="100" spans="1:26" ht="21.75" customHeight="1">
      <c r="A100" s="344" t="s">
        <v>646</v>
      </c>
      <c r="B100" s="200" t="s">
        <v>600</v>
      </c>
      <c r="C100" s="347" t="s">
        <v>14</v>
      </c>
      <c r="D100" s="348">
        <v>6</v>
      </c>
      <c r="E100" s="285">
        <v>986986.00000000012</v>
      </c>
      <c r="F100" s="285"/>
      <c r="G100" s="285"/>
      <c r="H100" s="285"/>
      <c r="I100" s="236"/>
      <c r="J100" s="237"/>
      <c r="K100" s="283"/>
      <c r="L100" s="208"/>
      <c r="M100" s="208"/>
      <c r="N100" s="208"/>
      <c r="O100" s="208"/>
      <c r="P100" s="208"/>
      <c r="Q100" s="208"/>
      <c r="R100" s="208"/>
      <c r="S100" s="208"/>
      <c r="T100" s="208"/>
      <c r="U100" s="208"/>
      <c r="V100" s="208"/>
      <c r="W100" s="208"/>
      <c r="X100" s="209"/>
    </row>
    <row r="101" spans="1:26" s="244" customFormat="1" ht="23.4" customHeight="1" thickBot="1">
      <c r="A101" s="410" t="s">
        <v>384</v>
      </c>
      <c r="B101" s="411" t="s">
        <v>9</v>
      </c>
      <c r="C101" s="411"/>
      <c r="D101" s="411"/>
      <c r="E101" s="411"/>
      <c r="F101" s="411"/>
      <c r="G101" s="411"/>
      <c r="H101" s="411"/>
      <c r="I101" s="411"/>
      <c r="J101" s="286"/>
      <c r="K101" s="287"/>
      <c r="L101" s="243"/>
      <c r="M101" s="243"/>
      <c r="N101" s="243"/>
      <c r="O101" s="243"/>
      <c r="P101" s="243"/>
      <c r="Q101" s="243"/>
      <c r="R101" s="243"/>
      <c r="S101" s="243"/>
      <c r="T101" s="243"/>
      <c r="U101" s="243"/>
      <c r="V101" s="243"/>
      <c r="W101" s="243"/>
      <c r="X101" s="238"/>
    </row>
    <row r="102" spans="1:26" ht="21" customHeight="1" thickBot="1">
      <c r="A102" s="400" t="s">
        <v>382</v>
      </c>
      <c r="B102" s="401"/>
      <c r="C102" s="401"/>
      <c r="D102" s="401"/>
      <c r="E102" s="401"/>
      <c r="F102" s="401"/>
      <c r="G102" s="401"/>
      <c r="H102" s="401"/>
      <c r="I102" s="401"/>
      <c r="J102" s="401"/>
      <c r="K102" s="402"/>
      <c r="L102" s="228"/>
      <c r="M102" s="228"/>
      <c r="N102" s="228"/>
      <c r="O102" s="228"/>
      <c r="P102" s="228"/>
      <c r="Q102" s="228"/>
      <c r="R102" s="228"/>
      <c r="S102" s="228"/>
      <c r="T102" s="228"/>
      <c r="U102" s="228"/>
      <c r="V102" s="228"/>
      <c r="W102" s="228"/>
      <c r="X102" s="229"/>
    </row>
    <row r="103" spans="1:26" ht="23.25" customHeight="1">
      <c r="A103" s="344" t="s">
        <v>553</v>
      </c>
      <c r="B103" s="200" t="s">
        <v>633</v>
      </c>
      <c r="C103" s="201" t="s">
        <v>14</v>
      </c>
      <c r="D103" s="202">
        <v>2</v>
      </c>
      <c r="E103" s="236">
        <v>6765435.5999999996</v>
      </c>
      <c r="F103" s="236"/>
      <c r="G103" s="236"/>
      <c r="H103" s="236"/>
      <c r="I103" s="288"/>
      <c r="J103" s="288"/>
      <c r="K103" s="289"/>
      <c r="L103" s="208"/>
      <c r="M103" s="208"/>
      <c r="N103" s="208"/>
      <c r="O103" s="208"/>
      <c r="P103" s="208"/>
      <c r="Q103" s="208"/>
      <c r="R103" s="208"/>
      <c r="S103" s="208"/>
      <c r="T103" s="208"/>
      <c r="U103" s="208"/>
      <c r="V103" s="208"/>
      <c r="W103" s="208"/>
      <c r="X103" s="208"/>
      <c r="Y103" s="208"/>
      <c r="Z103" s="208"/>
    </row>
    <row r="104" spans="1:26" ht="23.25" customHeight="1">
      <c r="A104" s="344" t="s">
        <v>554</v>
      </c>
      <c r="B104" s="200" t="s">
        <v>635</v>
      </c>
      <c r="C104" s="201" t="s">
        <v>14</v>
      </c>
      <c r="D104" s="202">
        <v>1</v>
      </c>
      <c r="E104" s="236">
        <v>3689809.2</v>
      </c>
      <c r="F104" s="236"/>
      <c r="G104" s="236"/>
      <c r="H104" s="236"/>
      <c r="I104" s="288"/>
      <c r="J104" s="237"/>
      <c r="K104" s="289"/>
      <c r="L104" s="208"/>
      <c r="M104" s="208"/>
      <c r="N104" s="208"/>
      <c r="O104" s="208"/>
      <c r="P104" s="208"/>
      <c r="Q104" s="208"/>
      <c r="R104" s="208"/>
      <c r="S104" s="208"/>
      <c r="T104" s="208"/>
      <c r="U104" s="208"/>
      <c r="V104" s="208"/>
      <c r="W104" s="208"/>
      <c r="X104" s="208"/>
      <c r="Y104" s="208"/>
      <c r="Z104" s="208"/>
    </row>
    <row r="105" spans="1:26" ht="23.25" customHeight="1">
      <c r="A105" s="344" t="s">
        <v>555</v>
      </c>
      <c r="B105" s="200" t="s">
        <v>334</v>
      </c>
      <c r="C105" s="201" t="s">
        <v>14</v>
      </c>
      <c r="D105" s="202">
        <v>1</v>
      </c>
      <c r="E105" s="236">
        <v>5497800</v>
      </c>
      <c r="F105" s="236"/>
      <c r="G105" s="236"/>
      <c r="H105" s="236"/>
      <c r="I105" s="288"/>
      <c r="J105" s="288"/>
      <c r="K105" s="289"/>
      <c r="L105" s="208"/>
      <c r="M105" s="208"/>
      <c r="N105" s="208"/>
      <c r="O105" s="208"/>
      <c r="P105" s="208"/>
      <c r="Q105" s="208"/>
      <c r="R105" s="208"/>
      <c r="S105" s="208"/>
      <c r="T105" s="208"/>
      <c r="U105" s="208"/>
      <c r="V105" s="208"/>
      <c r="W105" s="208"/>
      <c r="X105" s="208"/>
      <c r="Y105" s="208"/>
      <c r="Z105" s="208"/>
    </row>
    <row r="106" spans="1:26" ht="23.25" customHeight="1">
      <c r="A106" s="344" t="s">
        <v>556</v>
      </c>
      <c r="B106" s="200" t="s">
        <v>565</v>
      </c>
      <c r="C106" s="201" t="s">
        <v>14</v>
      </c>
      <c r="D106" s="202">
        <v>2</v>
      </c>
      <c r="E106" s="236">
        <v>3306534</v>
      </c>
      <c r="F106" s="236"/>
      <c r="G106" s="236"/>
      <c r="H106" s="236"/>
      <c r="I106" s="288"/>
      <c r="J106" s="288"/>
      <c r="K106" s="289"/>
      <c r="L106" s="208"/>
      <c r="M106" s="208"/>
      <c r="N106" s="208"/>
      <c r="O106" s="208"/>
      <c r="P106" s="208"/>
      <c r="Q106" s="208"/>
      <c r="R106" s="208"/>
      <c r="S106" s="208"/>
      <c r="T106" s="208"/>
      <c r="U106" s="208"/>
      <c r="V106" s="208"/>
      <c r="W106" s="208"/>
      <c r="X106" s="208"/>
      <c r="Y106" s="208"/>
      <c r="Z106" s="208"/>
    </row>
    <row r="107" spans="1:26" ht="23.25" customHeight="1">
      <c r="A107" s="344" t="s">
        <v>557</v>
      </c>
      <c r="B107" s="200" t="s">
        <v>577</v>
      </c>
      <c r="C107" s="201" t="s">
        <v>14</v>
      </c>
      <c r="D107" s="202">
        <v>2</v>
      </c>
      <c r="E107" s="236">
        <v>3927000.0000000005</v>
      </c>
      <c r="F107" s="236"/>
      <c r="G107" s="236"/>
      <c r="H107" s="236"/>
      <c r="I107" s="288"/>
      <c r="J107" s="288"/>
      <c r="K107" s="289"/>
      <c r="L107" s="208"/>
      <c r="M107" s="208"/>
      <c r="N107" s="208"/>
      <c r="O107" s="208"/>
      <c r="P107" s="208"/>
      <c r="Q107" s="208"/>
      <c r="R107" s="208"/>
      <c r="S107" s="208"/>
      <c r="T107" s="208"/>
      <c r="U107" s="208"/>
      <c r="V107" s="208"/>
      <c r="W107" s="208"/>
      <c r="X107" s="208"/>
      <c r="Y107" s="208"/>
      <c r="Z107" s="208"/>
    </row>
    <row r="108" spans="1:26" ht="23.25" customHeight="1">
      <c r="A108" s="344" t="s">
        <v>558</v>
      </c>
      <c r="B108" s="200" t="s">
        <v>578</v>
      </c>
      <c r="C108" s="201" t="s">
        <v>14</v>
      </c>
      <c r="D108" s="202">
        <v>4</v>
      </c>
      <c r="E108" s="236">
        <v>2356200</v>
      </c>
      <c r="F108" s="236"/>
      <c r="G108" s="236"/>
      <c r="H108" s="236"/>
      <c r="I108" s="288"/>
      <c r="J108" s="288"/>
      <c r="K108" s="289"/>
      <c r="L108" s="208"/>
      <c r="M108" s="208"/>
      <c r="N108" s="208"/>
      <c r="O108" s="208"/>
      <c r="P108" s="208"/>
      <c r="Q108" s="208"/>
      <c r="R108" s="208"/>
      <c r="S108" s="208"/>
      <c r="T108" s="208"/>
      <c r="U108" s="208"/>
      <c r="V108" s="208"/>
      <c r="W108" s="208"/>
      <c r="X108" s="208"/>
      <c r="Y108" s="208"/>
      <c r="Z108" s="208"/>
    </row>
    <row r="109" spans="1:26" ht="23.25" customHeight="1">
      <c r="A109" s="344" t="s">
        <v>559</v>
      </c>
      <c r="B109" s="200" t="s">
        <v>579</v>
      </c>
      <c r="C109" s="201" t="s">
        <v>14</v>
      </c>
      <c r="D109" s="202">
        <v>2</v>
      </c>
      <c r="E109" s="236">
        <v>549780</v>
      </c>
      <c r="F109" s="236"/>
      <c r="G109" s="236"/>
      <c r="H109" s="236"/>
      <c r="I109" s="288"/>
      <c r="J109" s="288"/>
      <c r="K109" s="289"/>
      <c r="L109" s="208"/>
      <c r="M109" s="208"/>
      <c r="N109" s="208"/>
      <c r="O109" s="208"/>
      <c r="P109" s="208"/>
      <c r="Q109" s="208"/>
      <c r="R109" s="208"/>
      <c r="S109" s="208"/>
      <c r="T109" s="208"/>
      <c r="U109" s="208"/>
      <c r="V109" s="208"/>
      <c r="W109" s="208"/>
      <c r="X109" s="208"/>
      <c r="Y109" s="208"/>
      <c r="Z109" s="208"/>
    </row>
    <row r="110" spans="1:26" ht="23.25" customHeight="1">
      <c r="A110" s="344" t="s">
        <v>647</v>
      </c>
      <c r="B110" s="200" t="s">
        <v>335</v>
      </c>
      <c r="C110" s="201" t="s">
        <v>14</v>
      </c>
      <c r="D110" s="202">
        <v>2</v>
      </c>
      <c r="E110" s="236">
        <v>2131575.6</v>
      </c>
      <c r="F110" s="236"/>
      <c r="G110" s="236"/>
      <c r="H110" s="236"/>
      <c r="I110" s="288"/>
      <c r="J110" s="288"/>
      <c r="K110" s="289"/>
      <c r="L110" s="208"/>
      <c r="M110" s="208"/>
      <c r="N110" s="208"/>
      <c r="O110" s="208"/>
      <c r="P110" s="208"/>
      <c r="Q110" s="208"/>
      <c r="R110" s="208"/>
      <c r="S110" s="208"/>
      <c r="T110" s="208"/>
      <c r="U110" s="208"/>
      <c r="V110" s="208"/>
      <c r="W110" s="208"/>
      <c r="X110" s="208"/>
      <c r="Y110" s="208"/>
      <c r="Z110" s="208"/>
    </row>
    <row r="111" spans="1:26" ht="23.25" customHeight="1">
      <c r="A111" s="344" t="s">
        <v>648</v>
      </c>
      <c r="B111" s="200" t="s">
        <v>336</v>
      </c>
      <c r="C111" s="201" t="s">
        <v>14</v>
      </c>
      <c r="D111" s="202">
        <v>1</v>
      </c>
      <c r="E111" s="236">
        <v>2018478.0000000002</v>
      </c>
      <c r="F111" s="236"/>
      <c r="G111" s="236"/>
      <c r="H111" s="236"/>
      <c r="I111" s="288"/>
      <c r="J111" s="288"/>
      <c r="K111" s="289"/>
      <c r="L111" s="208"/>
      <c r="M111" s="208"/>
      <c r="N111" s="208"/>
      <c r="O111" s="208"/>
      <c r="P111" s="208"/>
      <c r="Q111" s="208"/>
      <c r="R111" s="208"/>
      <c r="S111" s="208"/>
      <c r="T111" s="208"/>
      <c r="U111" s="208"/>
      <c r="V111" s="208"/>
      <c r="W111" s="208"/>
      <c r="X111" s="208"/>
      <c r="Y111" s="208"/>
      <c r="Z111" s="208"/>
    </row>
    <row r="112" spans="1:26" ht="23.25" customHeight="1">
      <c r="A112" s="344" t="s">
        <v>649</v>
      </c>
      <c r="B112" s="200" t="s">
        <v>337</v>
      </c>
      <c r="C112" s="201" t="s">
        <v>19</v>
      </c>
      <c r="D112" s="202">
        <v>4</v>
      </c>
      <c r="E112" s="236">
        <v>1021020.0000000001</v>
      </c>
      <c r="F112" s="236"/>
      <c r="G112" s="236"/>
      <c r="H112" s="236"/>
      <c r="I112" s="288"/>
      <c r="J112" s="288"/>
      <c r="K112" s="289"/>
      <c r="L112" s="208"/>
      <c r="M112" s="208"/>
      <c r="N112" s="208"/>
      <c r="O112" s="208"/>
      <c r="P112" s="208"/>
      <c r="Q112" s="208"/>
      <c r="R112" s="208"/>
      <c r="S112" s="208"/>
      <c r="T112" s="208"/>
      <c r="U112" s="208"/>
      <c r="V112" s="208"/>
      <c r="W112" s="208"/>
      <c r="X112" s="208"/>
      <c r="Y112" s="208"/>
      <c r="Z112" s="208"/>
    </row>
    <row r="113" spans="1:24" ht="23.25" customHeight="1">
      <c r="A113" s="344" t="s">
        <v>650</v>
      </c>
      <c r="B113" s="200" t="s">
        <v>566</v>
      </c>
      <c r="C113" s="201" t="s">
        <v>14</v>
      </c>
      <c r="D113" s="202">
        <v>1</v>
      </c>
      <c r="E113" s="236">
        <v>7068600.0000000009</v>
      </c>
      <c r="F113" s="236"/>
      <c r="G113" s="236"/>
      <c r="H113" s="236"/>
      <c r="I113" s="288"/>
      <c r="J113" s="288"/>
      <c r="K113" s="289"/>
      <c r="L113" s="208"/>
      <c r="M113" s="208"/>
      <c r="N113" s="208"/>
      <c r="O113" s="208"/>
      <c r="P113" s="208"/>
      <c r="Q113" s="208"/>
      <c r="R113" s="208"/>
      <c r="S113" s="208"/>
      <c r="T113" s="208"/>
      <c r="U113" s="208"/>
      <c r="V113" s="208"/>
      <c r="W113" s="208"/>
    </row>
    <row r="114" spans="1:24" ht="23.25" customHeight="1">
      <c r="A114" s="344" t="s">
        <v>651</v>
      </c>
      <c r="B114" s="200" t="s">
        <v>383</v>
      </c>
      <c r="C114" s="201" t="s">
        <v>14</v>
      </c>
      <c r="D114" s="202">
        <v>1</v>
      </c>
      <c r="E114" s="236">
        <v>11623920</v>
      </c>
      <c r="F114" s="236"/>
      <c r="G114" s="236"/>
      <c r="H114" s="236"/>
      <c r="I114" s="288"/>
      <c r="J114" s="288"/>
      <c r="K114" s="289"/>
      <c r="L114" s="208"/>
      <c r="M114" s="208"/>
      <c r="N114" s="208"/>
      <c r="O114" s="208"/>
      <c r="P114" s="208"/>
      <c r="Q114" s="208"/>
      <c r="R114" s="208"/>
      <c r="S114" s="208"/>
      <c r="T114" s="208"/>
      <c r="U114" s="208"/>
      <c r="V114" s="208"/>
      <c r="W114" s="208"/>
    </row>
    <row r="115" spans="1:24" ht="23.25" customHeight="1">
      <c r="A115" s="344" t="s">
        <v>652</v>
      </c>
      <c r="B115" s="200" t="s">
        <v>595</v>
      </c>
      <c r="C115" s="201" t="s">
        <v>14</v>
      </c>
      <c r="D115" s="202">
        <v>15</v>
      </c>
      <c r="E115" s="285">
        <v>592191.60000000009</v>
      </c>
      <c r="F115" s="285"/>
      <c r="G115" s="285"/>
      <c r="H115" s="285"/>
      <c r="I115" s="288"/>
      <c r="J115" s="288"/>
      <c r="K115" s="289"/>
      <c r="L115" s="208"/>
      <c r="M115" s="208"/>
      <c r="N115" s="208"/>
      <c r="O115" s="208"/>
      <c r="P115" s="208"/>
      <c r="Q115" s="208"/>
      <c r="R115" s="208"/>
      <c r="S115" s="208"/>
      <c r="T115" s="208"/>
      <c r="U115" s="208"/>
      <c r="V115" s="208"/>
      <c r="W115" s="208"/>
    </row>
    <row r="116" spans="1:24" ht="23.25" customHeight="1">
      <c r="A116" s="344" t="s">
        <v>653</v>
      </c>
      <c r="B116" s="200" t="s">
        <v>596</v>
      </c>
      <c r="C116" s="201" t="s">
        <v>14</v>
      </c>
      <c r="D116" s="202">
        <v>3</v>
      </c>
      <c r="E116" s="285">
        <v>1526032.2</v>
      </c>
      <c r="F116" s="285"/>
      <c r="G116" s="285"/>
      <c r="H116" s="285"/>
      <c r="I116" s="288"/>
      <c r="J116" s="288"/>
      <c r="K116" s="289"/>
      <c r="L116" s="208"/>
      <c r="M116" s="208"/>
      <c r="N116" s="208"/>
      <c r="O116" s="208"/>
      <c r="P116" s="208"/>
      <c r="Q116" s="208"/>
      <c r="R116" s="208"/>
      <c r="S116" s="208"/>
      <c r="T116" s="208"/>
      <c r="U116" s="208"/>
      <c r="V116" s="208"/>
      <c r="W116" s="208"/>
    </row>
    <row r="117" spans="1:24" ht="23.25" customHeight="1">
      <c r="A117" s="344" t="s">
        <v>654</v>
      </c>
      <c r="B117" s="200" t="s">
        <v>597</v>
      </c>
      <c r="C117" s="201" t="s">
        <v>14</v>
      </c>
      <c r="D117" s="202">
        <v>8</v>
      </c>
      <c r="E117" s="285">
        <v>983189.90000000014</v>
      </c>
      <c r="F117" s="285"/>
      <c r="G117" s="285"/>
      <c r="H117" s="285"/>
      <c r="I117" s="288"/>
      <c r="J117" s="288"/>
      <c r="K117" s="289"/>
      <c r="L117" s="208"/>
      <c r="M117" s="208"/>
      <c r="N117" s="208"/>
      <c r="O117" s="208"/>
      <c r="P117" s="208"/>
      <c r="Q117" s="208"/>
      <c r="R117" s="208"/>
      <c r="S117" s="208"/>
      <c r="T117" s="208"/>
      <c r="U117" s="208"/>
      <c r="V117" s="208"/>
      <c r="W117" s="208"/>
    </row>
    <row r="118" spans="1:24" ht="23.25" customHeight="1">
      <c r="A118" s="344" t="s">
        <v>655</v>
      </c>
      <c r="B118" s="200" t="s">
        <v>598</v>
      </c>
      <c r="C118" s="201" t="s">
        <v>14</v>
      </c>
      <c r="D118" s="202">
        <v>16</v>
      </c>
      <c r="E118" s="285">
        <v>438449.55000000005</v>
      </c>
      <c r="F118" s="285"/>
      <c r="G118" s="285"/>
      <c r="H118" s="285"/>
      <c r="I118" s="288"/>
      <c r="J118" s="288"/>
      <c r="K118" s="289"/>
      <c r="L118" s="208"/>
      <c r="M118" s="208"/>
      <c r="N118" s="208"/>
      <c r="O118" s="208"/>
      <c r="P118" s="208"/>
      <c r="Q118" s="208"/>
      <c r="R118" s="208"/>
      <c r="S118" s="208"/>
      <c r="T118" s="208"/>
      <c r="U118" s="208"/>
      <c r="V118" s="208"/>
      <c r="W118" s="208"/>
    </row>
    <row r="119" spans="1:24" ht="23.25" customHeight="1">
      <c r="A119" s="344" t="s">
        <v>656</v>
      </c>
      <c r="B119" s="200" t="s">
        <v>599</v>
      </c>
      <c r="C119" s="201" t="s">
        <v>14</v>
      </c>
      <c r="D119" s="202">
        <v>2</v>
      </c>
      <c r="E119" s="285">
        <v>654827.25</v>
      </c>
      <c r="F119" s="285"/>
      <c r="G119" s="285"/>
      <c r="H119" s="285"/>
      <c r="I119" s="288"/>
      <c r="J119" s="288"/>
      <c r="K119" s="289"/>
      <c r="L119" s="208"/>
      <c r="M119" s="208"/>
      <c r="N119" s="208"/>
      <c r="O119" s="208"/>
      <c r="P119" s="208"/>
      <c r="Q119" s="208"/>
      <c r="R119" s="208"/>
      <c r="S119" s="208"/>
      <c r="T119" s="208"/>
      <c r="U119" s="208"/>
      <c r="V119" s="208"/>
      <c r="W119" s="208"/>
    </row>
    <row r="120" spans="1:24" ht="23.25" customHeight="1">
      <c r="A120" s="344" t="s">
        <v>657</v>
      </c>
      <c r="B120" s="200" t="s">
        <v>601</v>
      </c>
      <c r="C120" s="201" t="s">
        <v>14</v>
      </c>
      <c r="D120" s="202">
        <v>17</v>
      </c>
      <c r="E120" s="285">
        <v>379610</v>
      </c>
      <c r="F120" s="285"/>
      <c r="G120" s="285"/>
      <c r="H120" s="285"/>
      <c r="I120" s="288"/>
      <c r="J120" s="288"/>
      <c r="K120" s="289"/>
      <c r="L120" s="208"/>
      <c r="M120" s="208"/>
      <c r="N120" s="208"/>
      <c r="O120" s="208"/>
      <c r="P120" s="208"/>
      <c r="Q120" s="208"/>
      <c r="R120" s="208"/>
      <c r="S120" s="208"/>
      <c r="T120" s="208"/>
      <c r="U120" s="208"/>
      <c r="V120" s="208"/>
      <c r="W120" s="208"/>
    </row>
    <row r="121" spans="1:24" s="244" customFormat="1" ht="23.4" customHeight="1">
      <c r="A121" s="406" t="s">
        <v>384</v>
      </c>
      <c r="B121" s="407" t="s">
        <v>9</v>
      </c>
      <c r="C121" s="407"/>
      <c r="D121" s="407"/>
      <c r="E121" s="407"/>
      <c r="F121" s="407"/>
      <c r="G121" s="407"/>
      <c r="H121" s="407"/>
      <c r="I121" s="407"/>
      <c r="J121" s="290"/>
      <c r="K121" s="291"/>
      <c r="L121" s="243"/>
      <c r="M121" s="243"/>
      <c r="N121" s="243"/>
      <c r="O121" s="243"/>
      <c r="P121" s="243"/>
      <c r="Q121" s="243"/>
      <c r="R121" s="243"/>
      <c r="S121" s="243"/>
      <c r="T121" s="243"/>
      <c r="U121" s="243"/>
      <c r="V121" s="243"/>
      <c r="W121" s="243"/>
      <c r="X121" s="238"/>
    </row>
    <row r="122" spans="1:24" s="244" customFormat="1" ht="9.75" customHeight="1" thickBot="1">
      <c r="A122" s="292"/>
      <c r="B122" s="293"/>
      <c r="C122" s="294"/>
      <c r="D122" s="295"/>
      <c r="E122" s="293"/>
      <c r="F122" s="293"/>
      <c r="G122" s="293"/>
      <c r="H122" s="293"/>
      <c r="I122" s="293"/>
      <c r="J122" s="296"/>
      <c r="K122" s="297"/>
      <c r="L122" s="243"/>
      <c r="M122" s="243"/>
      <c r="N122" s="243"/>
      <c r="O122" s="243"/>
      <c r="P122" s="243"/>
      <c r="Q122" s="243"/>
      <c r="R122" s="243"/>
      <c r="S122" s="243"/>
      <c r="T122" s="243"/>
      <c r="U122" s="243"/>
      <c r="V122" s="243"/>
      <c r="W122" s="243"/>
      <c r="X122" s="238"/>
    </row>
    <row r="123" spans="1:24" ht="21" customHeight="1" thickBot="1">
      <c r="A123" s="400" t="s">
        <v>697</v>
      </c>
      <c r="B123" s="401"/>
      <c r="C123" s="401"/>
      <c r="D123" s="401"/>
      <c r="E123" s="401"/>
      <c r="F123" s="401"/>
      <c r="G123" s="401"/>
      <c r="H123" s="401"/>
      <c r="I123" s="401"/>
      <c r="J123" s="401"/>
      <c r="K123" s="402"/>
      <c r="L123" s="228"/>
      <c r="M123" s="228"/>
      <c r="N123" s="228"/>
      <c r="O123" s="228"/>
      <c r="P123" s="228"/>
      <c r="Q123" s="228"/>
      <c r="R123" s="228"/>
      <c r="S123" s="228"/>
      <c r="T123" s="228"/>
      <c r="U123" s="228"/>
      <c r="V123" s="228"/>
      <c r="W123" s="228"/>
      <c r="X123" s="229"/>
    </row>
    <row r="124" spans="1:24" ht="31.95" customHeight="1">
      <c r="A124" s="344" t="s">
        <v>658</v>
      </c>
      <c r="B124" s="200" t="s">
        <v>346</v>
      </c>
      <c r="C124" s="345" t="s">
        <v>14</v>
      </c>
      <c r="D124" s="346">
        <v>1</v>
      </c>
      <c r="E124" s="236">
        <v>3927000.0000000005</v>
      </c>
      <c r="F124" s="236"/>
      <c r="G124" s="236"/>
      <c r="H124" s="236"/>
      <c r="I124" s="236"/>
      <c r="J124" s="237"/>
      <c r="K124" s="283"/>
      <c r="L124" s="208"/>
      <c r="M124" s="208"/>
      <c r="N124" s="208"/>
      <c r="O124" s="208"/>
      <c r="P124" s="208"/>
      <c r="Q124" s="208"/>
      <c r="R124" s="208"/>
      <c r="S124" s="208"/>
      <c r="T124" s="208"/>
      <c r="U124" s="208"/>
      <c r="V124" s="208"/>
      <c r="W124" s="208"/>
      <c r="X124" s="209"/>
    </row>
    <row r="125" spans="1:24" ht="31.95" customHeight="1">
      <c r="A125" s="344" t="s">
        <v>659</v>
      </c>
      <c r="B125" s="200" t="s">
        <v>332</v>
      </c>
      <c r="C125" s="345" t="s">
        <v>14</v>
      </c>
      <c r="D125" s="346">
        <v>1</v>
      </c>
      <c r="E125" s="236">
        <v>21205800</v>
      </c>
      <c r="F125" s="236"/>
      <c r="G125" s="236"/>
      <c r="H125" s="236"/>
      <c r="I125" s="236"/>
      <c r="J125" s="237"/>
      <c r="K125" s="283"/>
      <c r="L125" s="208"/>
      <c r="M125" s="208"/>
      <c r="N125" s="208"/>
      <c r="O125" s="208"/>
      <c r="P125" s="208"/>
      <c r="Q125" s="208"/>
      <c r="R125" s="208"/>
      <c r="S125" s="208"/>
      <c r="T125" s="208"/>
      <c r="U125" s="208"/>
      <c r="V125" s="208"/>
      <c r="W125" s="208"/>
      <c r="X125" s="209"/>
    </row>
    <row r="126" spans="1:24" ht="31.95" customHeight="1">
      <c r="A126" s="344" t="s">
        <v>660</v>
      </c>
      <c r="B126" s="200" t="s">
        <v>564</v>
      </c>
      <c r="C126" s="345" t="s">
        <v>14</v>
      </c>
      <c r="D126" s="346">
        <v>1</v>
      </c>
      <c r="E126" s="236">
        <v>8400638.4000000004</v>
      </c>
      <c r="F126" s="236"/>
      <c r="G126" s="236"/>
      <c r="H126" s="236"/>
      <c r="I126" s="236"/>
      <c r="J126" s="237"/>
      <c r="K126" s="283"/>
      <c r="L126" s="208"/>
      <c r="M126" s="208"/>
      <c r="N126" s="208"/>
      <c r="O126" s="208"/>
      <c r="P126" s="208"/>
      <c r="Q126" s="208"/>
      <c r="R126" s="208"/>
      <c r="S126" s="208"/>
      <c r="T126" s="208"/>
      <c r="U126" s="208"/>
      <c r="V126" s="208"/>
      <c r="W126" s="208"/>
      <c r="X126" s="209"/>
    </row>
    <row r="127" spans="1:24" ht="31.95" customHeight="1">
      <c r="A127" s="344" t="s">
        <v>661</v>
      </c>
      <c r="B127" s="200" t="s">
        <v>333</v>
      </c>
      <c r="C127" s="345" t="s">
        <v>10</v>
      </c>
      <c r="D127" s="346">
        <v>34</v>
      </c>
      <c r="E127" s="236">
        <v>1021020.0000000001</v>
      </c>
      <c r="F127" s="236"/>
      <c r="G127" s="236"/>
      <c r="H127" s="236"/>
      <c r="I127" s="236"/>
      <c r="J127" s="237"/>
      <c r="K127" s="283"/>
      <c r="L127" s="208"/>
      <c r="M127" s="208"/>
      <c r="N127" s="208"/>
      <c r="O127" s="208"/>
      <c r="P127" s="208"/>
      <c r="Q127" s="208"/>
      <c r="R127" s="208"/>
      <c r="S127" s="208"/>
      <c r="T127" s="208"/>
      <c r="U127" s="208"/>
      <c r="V127" s="208"/>
      <c r="W127" s="208"/>
      <c r="X127" s="209"/>
    </row>
    <row r="128" spans="1:24" ht="15" customHeight="1">
      <c r="A128" s="344" t="s">
        <v>662</v>
      </c>
      <c r="B128" s="200" t="s">
        <v>342</v>
      </c>
      <c r="C128" s="201" t="s">
        <v>10</v>
      </c>
      <c r="D128" s="202">
        <v>24</v>
      </c>
      <c r="E128" s="236">
        <v>1021020.0000000001</v>
      </c>
      <c r="F128" s="236"/>
      <c r="G128" s="236"/>
      <c r="H128" s="236"/>
      <c r="I128" s="236"/>
      <c r="J128" s="288"/>
    </row>
    <row r="129" spans="1:24" ht="31.95" customHeight="1">
      <c r="A129" s="344" t="s">
        <v>663</v>
      </c>
      <c r="B129" s="200" t="s">
        <v>632</v>
      </c>
      <c r="C129" s="201" t="s">
        <v>8</v>
      </c>
      <c r="D129" s="202">
        <v>1</v>
      </c>
      <c r="E129" s="236">
        <v>6668046</v>
      </c>
      <c r="F129" s="236"/>
      <c r="G129" s="236"/>
      <c r="H129" s="236"/>
      <c r="I129" s="236"/>
      <c r="J129" s="288"/>
      <c r="K129" s="283"/>
      <c r="L129" s="208"/>
      <c r="M129" s="208"/>
      <c r="N129" s="208"/>
      <c r="O129" s="208"/>
      <c r="P129" s="208"/>
      <c r="Q129" s="208"/>
      <c r="R129" s="208"/>
      <c r="S129" s="208"/>
      <c r="T129" s="208"/>
      <c r="U129" s="208"/>
      <c r="V129" s="208"/>
      <c r="W129" s="208"/>
      <c r="X129" s="209"/>
    </row>
    <row r="130" spans="1:24" ht="31.95" customHeight="1">
      <c r="A130" s="344" t="s">
        <v>664</v>
      </c>
      <c r="B130" s="200" t="s">
        <v>696</v>
      </c>
      <c r="C130" s="345" t="s">
        <v>14</v>
      </c>
      <c r="D130" s="346">
        <v>3</v>
      </c>
      <c r="E130" s="236">
        <v>2013765.6</v>
      </c>
      <c r="F130" s="236"/>
      <c r="G130" s="236"/>
      <c r="H130" s="236"/>
      <c r="I130" s="236"/>
      <c r="J130" s="237"/>
      <c r="K130" s="283"/>
      <c r="L130" s="208"/>
      <c r="M130" s="208"/>
      <c r="N130" s="208"/>
      <c r="O130" s="208"/>
      <c r="P130" s="208"/>
      <c r="Q130" s="208"/>
      <c r="R130" s="208"/>
      <c r="S130" s="208"/>
      <c r="T130" s="208"/>
      <c r="U130" s="208"/>
      <c r="V130" s="208"/>
      <c r="W130" s="208"/>
      <c r="X130" s="209"/>
    </row>
    <row r="131" spans="1:24" ht="23.25" customHeight="1">
      <c r="A131" s="344" t="s">
        <v>665</v>
      </c>
      <c r="B131" s="200" t="s">
        <v>338</v>
      </c>
      <c r="C131" s="201" t="s">
        <v>14</v>
      </c>
      <c r="D131" s="202">
        <v>3</v>
      </c>
      <c r="E131" s="236">
        <v>2912263.1999999997</v>
      </c>
      <c r="F131" s="236"/>
      <c r="G131" s="236"/>
      <c r="H131" s="236"/>
      <c r="I131" s="236"/>
      <c r="J131" s="288"/>
      <c r="K131" s="289"/>
      <c r="L131" s="208"/>
      <c r="M131" s="208"/>
      <c r="N131" s="208"/>
      <c r="O131" s="208"/>
      <c r="P131" s="208"/>
      <c r="Q131" s="208"/>
      <c r="R131" s="208"/>
      <c r="S131" s="208"/>
      <c r="T131" s="208"/>
      <c r="U131" s="208"/>
      <c r="V131" s="208"/>
      <c r="W131" s="208"/>
    </row>
    <row r="132" spans="1:24" ht="23.25" customHeight="1">
      <c r="A132" s="344" t="s">
        <v>666</v>
      </c>
      <c r="B132" s="200" t="s">
        <v>339</v>
      </c>
      <c r="C132" s="201" t="s">
        <v>14</v>
      </c>
      <c r="D132" s="202">
        <v>2</v>
      </c>
      <c r="E132" s="236">
        <v>6042867.5999999996</v>
      </c>
      <c r="F132" s="236"/>
      <c r="G132" s="236"/>
      <c r="H132" s="236"/>
      <c r="I132" s="236"/>
      <c r="J132" s="288"/>
      <c r="K132" s="289"/>
      <c r="L132" s="208"/>
      <c r="M132" s="208"/>
      <c r="N132" s="208"/>
      <c r="O132" s="208"/>
      <c r="P132" s="208"/>
      <c r="Q132" s="208"/>
      <c r="R132" s="208"/>
      <c r="S132" s="208"/>
      <c r="T132" s="208"/>
      <c r="U132" s="208"/>
      <c r="V132" s="208"/>
      <c r="W132" s="208"/>
    </row>
    <row r="133" spans="1:24" ht="23.25" customHeight="1">
      <c r="A133" s="344" t="s">
        <v>667</v>
      </c>
      <c r="B133" s="200" t="s">
        <v>340</v>
      </c>
      <c r="C133" s="201" t="s">
        <v>14</v>
      </c>
      <c r="D133" s="202">
        <v>1</v>
      </c>
      <c r="E133" s="236">
        <v>4029102.0000000005</v>
      </c>
      <c r="F133" s="236"/>
      <c r="G133" s="236"/>
      <c r="H133" s="236"/>
      <c r="I133" s="236"/>
      <c r="J133" s="288"/>
      <c r="K133" s="289"/>
      <c r="L133" s="208"/>
      <c r="M133" s="208"/>
      <c r="N133" s="208"/>
      <c r="O133" s="208"/>
      <c r="P133" s="208"/>
      <c r="Q133" s="208"/>
      <c r="R133" s="208"/>
      <c r="S133" s="208"/>
      <c r="T133" s="208"/>
      <c r="U133" s="208"/>
      <c r="V133" s="208"/>
      <c r="W133" s="208"/>
    </row>
    <row r="134" spans="1:24" ht="23.25" customHeight="1">
      <c r="A134" s="344" t="s">
        <v>668</v>
      </c>
      <c r="B134" s="200" t="s">
        <v>341</v>
      </c>
      <c r="C134" s="201" t="s">
        <v>14</v>
      </c>
      <c r="D134" s="202">
        <v>1</v>
      </c>
      <c r="E134" s="236">
        <v>4924458</v>
      </c>
      <c r="F134" s="236"/>
      <c r="G134" s="236"/>
      <c r="H134" s="236"/>
      <c r="I134" s="236"/>
      <c r="J134" s="288"/>
      <c r="K134" s="289"/>
      <c r="L134" s="208"/>
      <c r="M134" s="208"/>
      <c r="N134" s="208"/>
      <c r="O134" s="208"/>
      <c r="P134" s="208"/>
      <c r="Q134" s="208"/>
      <c r="R134" s="208"/>
      <c r="S134" s="208"/>
      <c r="T134" s="208"/>
      <c r="U134" s="208"/>
      <c r="V134" s="208"/>
      <c r="W134" s="208"/>
    </row>
    <row r="135" spans="1:24" ht="23.25" customHeight="1">
      <c r="A135" s="344" t="s">
        <v>669</v>
      </c>
      <c r="B135" s="349" t="s">
        <v>580</v>
      </c>
      <c r="C135" s="350" t="s">
        <v>14</v>
      </c>
      <c r="D135" s="202">
        <v>1</v>
      </c>
      <c r="E135" s="236">
        <v>6000000</v>
      </c>
      <c r="F135" s="236"/>
      <c r="G135" s="236"/>
      <c r="H135" s="236"/>
      <c r="I135" s="236"/>
      <c r="J135" s="236"/>
      <c r="K135" s="209"/>
      <c r="L135" s="208"/>
      <c r="M135" s="208"/>
      <c r="N135" s="208"/>
      <c r="O135" s="208"/>
      <c r="P135" s="208"/>
      <c r="Q135" s="208"/>
      <c r="R135" s="208"/>
      <c r="S135" s="208"/>
      <c r="T135" s="208"/>
      <c r="U135" s="208"/>
      <c r="V135" s="208"/>
      <c r="W135" s="208"/>
    </row>
    <row r="136" spans="1:24" ht="33" customHeight="1">
      <c r="A136" s="344" t="s">
        <v>670</v>
      </c>
      <c r="B136" s="351" t="s">
        <v>594</v>
      </c>
      <c r="C136" s="350" t="s">
        <v>14</v>
      </c>
      <c r="D136" s="202">
        <v>1</v>
      </c>
      <c r="E136" s="236">
        <v>6000000</v>
      </c>
      <c r="F136" s="236"/>
      <c r="G136" s="236"/>
      <c r="H136" s="236"/>
      <c r="I136" s="236"/>
      <c r="J136" s="236"/>
      <c r="K136" s="209"/>
      <c r="L136" s="208"/>
      <c r="M136" s="208"/>
      <c r="N136" s="208"/>
      <c r="O136" s="208"/>
      <c r="P136" s="208"/>
      <c r="Q136" s="208"/>
      <c r="R136" s="208"/>
      <c r="S136" s="208"/>
      <c r="T136" s="208"/>
      <c r="U136" s="208"/>
      <c r="V136" s="208"/>
      <c r="W136" s="208"/>
    </row>
    <row r="137" spans="1:24" s="244" customFormat="1" ht="23.4" customHeight="1" thickBot="1">
      <c r="A137" s="410" t="s">
        <v>384</v>
      </c>
      <c r="B137" s="411" t="s">
        <v>9</v>
      </c>
      <c r="C137" s="411"/>
      <c r="D137" s="411"/>
      <c r="E137" s="411"/>
      <c r="F137" s="411"/>
      <c r="G137" s="411"/>
      <c r="H137" s="411"/>
      <c r="I137" s="411"/>
      <c r="J137" s="286"/>
      <c r="K137" s="287"/>
      <c r="L137" s="243"/>
      <c r="M137" s="243"/>
      <c r="N137" s="243"/>
      <c r="O137" s="243"/>
      <c r="P137" s="243"/>
      <c r="Q137" s="243"/>
      <c r="R137" s="243"/>
      <c r="S137" s="243"/>
      <c r="T137" s="243"/>
      <c r="U137" s="243"/>
      <c r="V137" s="243"/>
      <c r="W137" s="243"/>
      <c r="X137" s="238"/>
    </row>
    <row r="138" spans="1:24" s="244" customFormat="1" ht="22.95" customHeight="1" thickBot="1">
      <c r="A138" s="373" t="s">
        <v>9</v>
      </c>
      <c r="B138" s="374" t="s">
        <v>9</v>
      </c>
      <c r="C138" s="374"/>
      <c r="D138" s="374"/>
      <c r="E138" s="374"/>
      <c r="F138" s="374"/>
      <c r="G138" s="374"/>
      <c r="H138" s="374"/>
      <c r="I138" s="374"/>
      <c r="J138" s="298"/>
      <c r="K138" s="299"/>
      <c r="L138" s="243"/>
      <c r="M138" s="243"/>
      <c r="N138" s="243"/>
      <c r="O138" s="243"/>
      <c r="P138" s="243"/>
      <c r="Q138" s="243"/>
      <c r="R138" s="243"/>
      <c r="S138" s="243"/>
      <c r="T138" s="243"/>
      <c r="U138" s="243"/>
      <c r="V138" s="243"/>
      <c r="W138" s="243"/>
      <c r="X138" s="238"/>
    </row>
    <row r="139" spans="1:24" ht="16.2" customHeight="1" thickBot="1">
      <c r="A139" s="208"/>
      <c r="B139" s="228"/>
      <c r="C139" s="228"/>
      <c r="D139" s="259"/>
      <c r="E139" s="260"/>
      <c r="F139" s="260"/>
      <c r="G139" s="260"/>
      <c r="H139" s="260"/>
      <c r="I139" s="261"/>
      <c r="J139" s="261"/>
      <c r="K139" s="262"/>
      <c r="L139" s="208"/>
      <c r="M139" s="208"/>
      <c r="N139" s="208"/>
      <c r="O139" s="208"/>
      <c r="P139" s="208"/>
      <c r="Q139" s="208"/>
      <c r="R139" s="208"/>
      <c r="S139" s="208"/>
      <c r="T139" s="208"/>
      <c r="U139" s="208"/>
      <c r="V139" s="208"/>
      <c r="W139" s="208"/>
      <c r="X139" s="209"/>
    </row>
    <row r="140" spans="1:24" ht="21" customHeight="1">
      <c r="A140" s="281">
        <v>9</v>
      </c>
      <c r="B140" s="404" t="s">
        <v>407</v>
      </c>
      <c r="C140" s="404"/>
      <c r="D140" s="404"/>
      <c r="E140" s="404"/>
      <c r="F140" s="404"/>
      <c r="G140" s="404"/>
      <c r="H140" s="404"/>
      <c r="I140" s="404"/>
      <c r="J140" s="404"/>
      <c r="K140" s="282"/>
      <c r="L140" s="228"/>
      <c r="M140" s="228"/>
      <c r="N140" s="228"/>
      <c r="O140" s="228"/>
      <c r="P140" s="228"/>
      <c r="Q140" s="228"/>
      <c r="R140" s="228"/>
      <c r="S140" s="228"/>
      <c r="T140" s="228"/>
      <c r="U140" s="228"/>
      <c r="V140" s="228"/>
      <c r="W140" s="228"/>
      <c r="X140" s="229"/>
    </row>
    <row r="141" spans="1:24" ht="21" customHeight="1" thickBot="1">
      <c r="A141" s="408" t="s">
        <v>373</v>
      </c>
      <c r="B141" s="409"/>
      <c r="C141" s="409"/>
      <c r="D141" s="409"/>
      <c r="E141" s="409"/>
      <c r="F141" s="409"/>
      <c r="G141" s="409"/>
      <c r="H141" s="409"/>
      <c r="I141" s="409"/>
      <c r="J141" s="409"/>
      <c r="K141" s="399"/>
      <c r="L141" s="228"/>
      <c r="M141" s="228"/>
      <c r="N141" s="228"/>
      <c r="O141" s="228"/>
      <c r="P141" s="228"/>
      <c r="Q141" s="228"/>
      <c r="R141" s="228"/>
      <c r="S141" s="228"/>
      <c r="T141" s="228"/>
      <c r="U141" s="228"/>
      <c r="V141" s="228"/>
      <c r="W141" s="228"/>
      <c r="X141" s="229"/>
    </row>
    <row r="142" spans="1:24" ht="69" customHeight="1">
      <c r="A142" s="334" t="s">
        <v>385</v>
      </c>
      <c r="B142" s="200" t="s">
        <v>675</v>
      </c>
      <c r="C142" s="201" t="s">
        <v>387</v>
      </c>
      <c r="D142" s="202">
        <v>1</v>
      </c>
      <c r="E142" s="236">
        <v>7645450.1200000001</v>
      </c>
      <c r="F142" s="236"/>
      <c r="G142" s="236"/>
      <c r="H142" s="236"/>
      <c r="I142" s="236"/>
      <c r="J142" s="236"/>
      <c r="K142" s="245"/>
      <c r="L142" s="208"/>
      <c r="M142" s="208"/>
      <c r="N142" s="208"/>
      <c r="O142" s="208"/>
      <c r="P142" s="208"/>
      <c r="Q142" s="208"/>
      <c r="R142" s="208"/>
      <c r="S142" s="208"/>
      <c r="T142" s="208"/>
      <c r="U142" s="208"/>
      <c r="V142" s="208"/>
      <c r="W142" s="208"/>
      <c r="X142" s="209"/>
    </row>
    <row r="143" spans="1:24" ht="64.5" customHeight="1">
      <c r="A143" s="334" t="s">
        <v>386</v>
      </c>
      <c r="B143" s="200" t="s">
        <v>677</v>
      </c>
      <c r="C143" s="201" t="s">
        <v>387</v>
      </c>
      <c r="D143" s="202">
        <v>1</v>
      </c>
      <c r="E143" s="236">
        <v>4763817.5199999996</v>
      </c>
      <c r="F143" s="236"/>
      <c r="G143" s="236"/>
      <c r="H143" s="236"/>
      <c r="I143" s="236"/>
      <c r="J143" s="236"/>
      <c r="K143" s="245"/>
      <c r="L143" s="208"/>
      <c r="M143" s="208"/>
      <c r="N143" s="208"/>
      <c r="O143" s="208"/>
      <c r="P143" s="208"/>
      <c r="Q143" s="208"/>
      <c r="R143" s="208"/>
      <c r="S143" s="208"/>
      <c r="T143" s="208"/>
      <c r="U143" s="208"/>
      <c r="V143" s="208"/>
      <c r="W143" s="208"/>
      <c r="X143" s="209"/>
    </row>
    <row r="144" spans="1:24" ht="35.25" customHeight="1">
      <c r="A144" s="334" t="s">
        <v>672</v>
      </c>
      <c r="B144" s="200" t="s">
        <v>676</v>
      </c>
      <c r="C144" s="201" t="s">
        <v>387</v>
      </c>
      <c r="D144" s="202">
        <v>1</v>
      </c>
      <c r="E144" s="236">
        <v>4654332.76</v>
      </c>
      <c r="F144" s="236"/>
      <c r="G144" s="236"/>
      <c r="H144" s="236"/>
      <c r="I144" s="236"/>
      <c r="J144" s="236"/>
      <c r="K144" s="245"/>
      <c r="L144" s="208"/>
      <c r="M144" s="208"/>
      <c r="N144" s="208"/>
      <c r="O144" s="208"/>
      <c r="P144" s="208"/>
      <c r="Q144" s="208"/>
      <c r="R144" s="208"/>
      <c r="S144" s="208"/>
      <c r="T144" s="208"/>
      <c r="U144" s="208"/>
      <c r="V144" s="208"/>
      <c r="W144" s="208"/>
      <c r="X144" s="209"/>
    </row>
    <row r="145" spans="1:24" ht="35.25" customHeight="1">
      <c r="A145" s="334" t="s">
        <v>673</v>
      </c>
      <c r="B145" s="200" t="s">
        <v>678</v>
      </c>
      <c r="C145" s="201" t="s">
        <v>387</v>
      </c>
      <c r="D145" s="202">
        <v>1</v>
      </c>
      <c r="E145" s="236">
        <v>5563250</v>
      </c>
      <c r="F145" s="236"/>
      <c r="G145" s="236"/>
      <c r="H145" s="236"/>
      <c r="I145" s="236"/>
      <c r="J145" s="236"/>
      <c r="K145" s="245"/>
      <c r="L145" s="208"/>
      <c r="M145" s="208"/>
      <c r="N145" s="208"/>
      <c r="O145" s="208"/>
      <c r="P145" s="208"/>
      <c r="Q145" s="208"/>
      <c r="R145" s="208"/>
      <c r="S145" s="208"/>
      <c r="T145" s="208"/>
      <c r="U145" s="208"/>
      <c r="V145" s="208"/>
      <c r="W145" s="208"/>
      <c r="X145" s="209"/>
    </row>
    <row r="146" spans="1:24" ht="35.25" customHeight="1">
      <c r="A146" s="334" t="s">
        <v>683</v>
      </c>
      <c r="B146" s="200" t="s">
        <v>671</v>
      </c>
      <c r="C146" s="201" t="s">
        <v>387</v>
      </c>
      <c r="D146" s="202">
        <v>1</v>
      </c>
      <c r="E146" s="236">
        <v>300000</v>
      </c>
      <c r="F146" s="236">
        <v>37433.901808847804</v>
      </c>
      <c r="G146" s="236">
        <v>30000</v>
      </c>
      <c r="H146" s="236"/>
      <c r="I146" s="236"/>
      <c r="J146" s="236"/>
      <c r="K146" s="245"/>
      <c r="L146" s="208"/>
      <c r="M146" s="208"/>
      <c r="N146" s="208"/>
      <c r="O146" s="208"/>
      <c r="P146" s="208"/>
      <c r="Q146" s="208"/>
      <c r="R146" s="208"/>
      <c r="S146" s="208"/>
      <c r="T146" s="208"/>
      <c r="U146" s="208"/>
      <c r="V146" s="208"/>
      <c r="W146" s="208"/>
      <c r="X146" s="209"/>
    </row>
    <row r="147" spans="1:24" ht="35.25" customHeight="1">
      <c r="A147" s="334" t="s">
        <v>684</v>
      </c>
      <c r="B147" s="200" t="s">
        <v>674</v>
      </c>
      <c r="C147" s="201" t="s">
        <v>387</v>
      </c>
      <c r="D147" s="202">
        <v>1</v>
      </c>
      <c r="E147" s="236">
        <v>250000</v>
      </c>
      <c r="F147" s="236">
        <v>37433.901808847804</v>
      </c>
      <c r="G147" s="236">
        <v>30000</v>
      </c>
      <c r="H147" s="236"/>
      <c r="I147" s="236"/>
      <c r="J147" s="236"/>
      <c r="K147" s="245"/>
      <c r="L147" s="208"/>
      <c r="M147" s="208"/>
      <c r="N147" s="208"/>
      <c r="O147" s="208"/>
      <c r="P147" s="208"/>
      <c r="Q147" s="208"/>
      <c r="R147" s="208"/>
      <c r="S147" s="208"/>
      <c r="T147" s="208"/>
      <c r="U147" s="208"/>
      <c r="V147" s="208"/>
      <c r="W147" s="208"/>
      <c r="X147" s="209"/>
    </row>
    <row r="148" spans="1:24" ht="36.75" customHeight="1">
      <c r="A148" s="334" t="s">
        <v>685</v>
      </c>
      <c r="B148" s="351" t="s">
        <v>567</v>
      </c>
      <c r="C148" s="350" t="s">
        <v>387</v>
      </c>
      <c r="D148" s="352">
        <v>1</v>
      </c>
      <c r="E148" s="236">
        <v>937787</v>
      </c>
      <c r="F148" s="236">
        <v>281336.09999999998</v>
      </c>
      <c r="G148" s="236">
        <v>93778.700000000012</v>
      </c>
      <c r="H148" s="236">
        <v>0</v>
      </c>
      <c r="I148" s="236"/>
      <c r="J148" s="236"/>
      <c r="K148" s="245"/>
      <c r="L148" s="208"/>
      <c r="M148" s="208"/>
      <c r="N148" s="208"/>
      <c r="O148" s="208"/>
      <c r="P148" s="208"/>
      <c r="Q148" s="208"/>
      <c r="R148" s="208"/>
      <c r="S148" s="208"/>
      <c r="T148" s="208"/>
      <c r="U148" s="208"/>
      <c r="V148" s="208"/>
      <c r="W148" s="208"/>
      <c r="X148" s="209"/>
    </row>
    <row r="149" spans="1:24" s="244" customFormat="1" ht="23.4" customHeight="1" thickBot="1">
      <c r="A149" s="406" t="s">
        <v>384</v>
      </c>
      <c r="B149" s="407" t="s">
        <v>9</v>
      </c>
      <c r="C149" s="407"/>
      <c r="D149" s="407"/>
      <c r="E149" s="407"/>
      <c r="F149" s="407"/>
      <c r="G149" s="407"/>
      <c r="H149" s="407"/>
      <c r="I149" s="407"/>
      <c r="J149" s="290"/>
      <c r="K149" s="291"/>
      <c r="L149" s="243"/>
      <c r="M149" s="243"/>
      <c r="N149" s="243"/>
      <c r="O149" s="243"/>
      <c r="P149" s="243"/>
      <c r="Q149" s="243"/>
      <c r="R149" s="243"/>
      <c r="S149" s="243"/>
      <c r="T149" s="243"/>
      <c r="U149" s="243"/>
      <c r="V149" s="243"/>
      <c r="W149" s="243"/>
      <c r="X149" s="238"/>
    </row>
    <row r="150" spans="1:24" ht="21" customHeight="1" thickBot="1">
      <c r="A150" s="400" t="s">
        <v>382</v>
      </c>
      <c r="B150" s="401"/>
      <c r="C150" s="401"/>
      <c r="D150" s="401"/>
      <c r="E150" s="401"/>
      <c r="F150" s="401"/>
      <c r="G150" s="401"/>
      <c r="H150" s="401"/>
      <c r="I150" s="401"/>
      <c r="J150" s="401"/>
      <c r="K150" s="402"/>
      <c r="L150" s="228"/>
      <c r="M150" s="228"/>
      <c r="N150" s="228"/>
      <c r="O150" s="228"/>
      <c r="P150" s="228"/>
      <c r="Q150" s="228"/>
      <c r="R150" s="228"/>
      <c r="S150" s="228"/>
      <c r="T150" s="228"/>
      <c r="U150" s="228"/>
      <c r="V150" s="228"/>
      <c r="W150" s="228"/>
      <c r="X150" s="229"/>
    </row>
    <row r="151" spans="1:24" ht="65.25" customHeight="1">
      <c r="A151" s="349" t="s">
        <v>388</v>
      </c>
      <c r="B151" s="200" t="s">
        <v>679</v>
      </c>
      <c r="C151" s="201" t="s">
        <v>387</v>
      </c>
      <c r="D151" s="202">
        <v>1</v>
      </c>
      <c r="E151" s="236">
        <v>4646950</v>
      </c>
      <c r="F151" s="236"/>
      <c r="G151" s="236"/>
      <c r="H151" s="236"/>
      <c r="I151" s="236"/>
      <c r="J151" s="300"/>
      <c r="K151" s="276"/>
      <c r="L151" s="228"/>
      <c r="M151" s="228"/>
      <c r="N151" s="228"/>
      <c r="O151" s="228"/>
      <c r="P151" s="228"/>
      <c r="Q151" s="228"/>
      <c r="R151" s="228"/>
      <c r="S151" s="228"/>
      <c r="T151" s="228"/>
      <c r="U151" s="228"/>
      <c r="V151" s="228"/>
      <c r="W151" s="228"/>
      <c r="X151" s="229"/>
    </row>
    <row r="152" spans="1:24" ht="69.75" customHeight="1">
      <c r="A152" s="349" t="s">
        <v>389</v>
      </c>
      <c r="B152" s="200" t="s">
        <v>680</v>
      </c>
      <c r="C152" s="201" t="s">
        <v>387</v>
      </c>
      <c r="D152" s="202">
        <v>1</v>
      </c>
      <c r="E152" s="236">
        <v>15053011.743000001</v>
      </c>
      <c r="F152" s="236"/>
      <c r="G152" s="236"/>
      <c r="H152" s="236"/>
      <c r="I152" s="236"/>
      <c r="J152" s="300"/>
      <c r="K152" s="276"/>
      <c r="L152" s="228"/>
      <c r="M152" s="228"/>
      <c r="N152" s="228"/>
      <c r="O152" s="228"/>
      <c r="P152" s="228"/>
      <c r="Q152" s="228"/>
      <c r="R152" s="228"/>
      <c r="S152" s="228"/>
      <c r="T152" s="228"/>
      <c r="U152" s="228"/>
      <c r="V152" s="228"/>
      <c r="W152" s="228"/>
      <c r="X152" s="229"/>
    </row>
    <row r="153" spans="1:24" ht="34.5" customHeight="1">
      <c r="A153" s="349" t="s">
        <v>686</v>
      </c>
      <c r="B153" s="200" t="s">
        <v>681</v>
      </c>
      <c r="C153" s="201" t="s">
        <v>387</v>
      </c>
      <c r="D153" s="202">
        <v>1</v>
      </c>
      <c r="E153" s="236">
        <v>13605222.399999999</v>
      </c>
      <c r="F153" s="236"/>
      <c r="G153" s="236"/>
      <c r="H153" s="236"/>
      <c r="I153" s="236"/>
      <c r="J153" s="300"/>
      <c r="K153" s="276"/>
      <c r="L153" s="228"/>
      <c r="M153" s="228"/>
      <c r="N153" s="228"/>
      <c r="O153" s="228"/>
      <c r="P153" s="228"/>
      <c r="Q153" s="228"/>
      <c r="R153" s="228"/>
      <c r="S153" s="228"/>
      <c r="T153" s="228"/>
      <c r="U153" s="228"/>
      <c r="V153" s="228"/>
      <c r="W153" s="228"/>
      <c r="X153" s="229"/>
    </row>
    <row r="154" spans="1:24" ht="32.25" customHeight="1">
      <c r="A154" s="349" t="s">
        <v>687</v>
      </c>
      <c r="B154" s="200" t="s">
        <v>682</v>
      </c>
      <c r="C154" s="201" t="s">
        <v>387</v>
      </c>
      <c r="D154" s="202">
        <v>1</v>
      </c>
      <c r="E154" s="236">
        <v>14838824.000000002</v>
      </c>
      <c r="F154" s="236"/>
      <c r="G154" s="236"/>
      <c r="H154" s="236"/>
      <c r="I154" s="236"/>
      <c r="J154" s="300"/>
      <c r="K154" s="276"/>
      <c r="L154" s="228"/>
      <c r="M154" s="228"/>
      <c r="N154" s="228"/>
      <c r="O154" s="228"/>
      <c r="P154" s="228"/>
      <c r="Q154" s="228"/>
      <c r="R154" s="228"/>
      <c r="S154" s="228"/>
      <c r="T154" s="228"/>
      <c r="U154" s="228"/>
      <c r="V154" s="228"/>
      <c r="W154" s="228"/>
      <c r="X154" s="229"/>
    </row>
    <row r="155" spans="1:24" ht="33" customHeight="1">
      <c r="A155" s="349" t="s">
        <v>688</v>
      </c>
      <c r="B155" s="200" t="s">
        <v>671</v>
      </c>
      <c r="C155" s="201" t="s">
        <v>387</v>
      </c>
      <c r="D155" s="202">
        <v>1</v>
      </c>
      <c r="E155" s="236">
        <v>300000</v>
      </c>
      <c r="F155" s="236">
        <v>37433.901808847804</v>
      </c>
      <c r="G155" s="236">
        <v>30000</v>
      </c>
      <c r="H155" s="236"/>
      <c r="I155" s="236"/>
      <c r="J155" s="300"/>
      <c r="K155" s="276"/>
      <c r="L155" s="228"/>
      <c r="M155" s="228"/>
      <c r="N155" s="228"/>
      <c r="O155" s="228"/>
      <c r="P155" s="228"/>
      <c r="Q155" s="228"/>
      <c r="R155" s="228"/>
      <c r="S155" s="228"/>
      <c r="T155" s="228"/>
      <c r="U155" s="228"/>
      <c r="V155" s="228"/>
      <c r="W155" s="228"/>
      <c r="X155" s="229"/>
    </row>
    <row r="156" spans="1:24" ht="32.25" customHeight="1">
      <c r="A156" s="349" t="s">
        <v>689</v>
      </c>
      <c r="B156" s="200" t="s">
        <v>674</v>
      </c>
      <c r="C156" s="201" t="s">
        <v>387</v>
      </c>
      <c r="D156" s="202">
        <v>1</v>
      </c>
      <c r="E156" s="236">
        <v>250000</v>
      </c>
      <c r="F156" s="236">
        <v>37433.901808847804</v>
      </c>
      <c r="G156" s="236">
        <v>30000</v>
      </c>
      <c r="H156" s="236"/>
      <c r="I156" s="236"/>
      <c r="J156" s="300"/>
      <c r="K156" s="276"/>
      <c r="L156" s="228"/>
      <c r="M156" s="228"/>
      <c r="N156" s="228"/>
      <c r="O156" s="228"/>
      <c r="P156" s="228"/>
      <c r="Q156" s="228"/>
      <c r="R156" s="228"/>
      <c r="S156" s="228"/>
      <c r="T156" s="228"/>
      <c r="U156" s="228"/>
      <c r="V156" s="228"/>
      <c r="W156" s="228"/>
      <c r="X156" s="229"/>
    </row>
    <row r="157" spans="1:24" ht="39" customHeight="1">
      <c r="A157" s="349" t="s">
        <v>690</v>
      </c>
      <c r="B157" s="351" t="s">
        <v>567</v>
      </c>
      <c r="C157" s="350" t="s">
        <v>387</v>
      </c>
      <c r="D157" s="352">
        <v>1</v>
      </c>
      <c r="E157" s="236">
        <v>937787</v>
      </c>
      <c r="F157" s="236">
        <v>281336.09999999998</v>
      </c>
      <c r="G157" s="236">
        <v>93778.700000000012</v>
      </c>
      <c r="H157" s="236">
        <v>0</v>
      </c>
      <c r="I157" s="236"/>
      <c r="J157" s="300"/>
      <c r="K157" s="276"/>
      <c r="L157" s="228"/>
      <c r="M157" s="228"/>
      <c r="N157" s="228"/>
      <c r="O157" s="228"/>
      <c r="P157" s="228"/>
      <c r="Q157" s="228"/>
      <c r="R157" s="228"/>
      <c r="S157" s="228"/>
      <c r="T157" s="228"/>
      <c r="U157" s="228"/>
      <c r="V157" s="228"/>
      <c r="W157" s="228"/>
      <c r="X157" s="229"/>
    </row>
    <row r="158" spans="1:24" s="244" customFormat="1" ht="23.4" customHeight="1" thickBot="1">
      <c r="A158" s="406" t="s">
        <v>384</v>
      </c>
      <c r="B158" s="407" t="s">
        <v>9</v>
      </c>
      <c r="C158" s="407"/>
      <c r="D158" s="407"/>
      <c r="E158" s="407"/>
      <c r="F158" s="407"/>
      <c r="G158" s="407"/>
      <c r="H158" s="407"/>
      <c r="I158" s="407"/>
      <c r="J158" s="290"/>
      <c r="K158" s="291"/>
      <c r="L158" s="243"/>
      <c r="M158" s="243"/>
      <c r="N158" s="243"/>
      <c r="O158" s="243"/>
      <c r="P158" s="243"/>
      <c r="Q158" s="243"/>
      <c r="R158" s="243"/>
      <c r="S158" s="243"/>
      <c r="T158" s="243"/>
      <c r="U158" s="243"/>
      <c r="V158" s="243"/>
      <c r="W158" s="243"/>
      <c r="X158" s="238"/>
    </row>
    <row r="159" spans="1:24" s="244" customFormat="1" ht="22.95" customHeight="1" thickBot="1">
      <c r="A159" s="373" t="s">
        <v>9</v>
      </c>
      <c r="B159" s="374" t="s">
        <v>9</v>
      </c>
      <c r="C159" s="374"/>
      <c r="D159" s="374"/>
      <c r="E159" s="374"/>
      <c r="F159" s="374"/>
      <c r="G159" s="374"/>
      <c r="H159" s="374"/>
      <c r="I159" s="374"/>
      <c r="J159" s="298"/>
      <c r="K159" s="299"/>
      <c r="L159" s="243"/>
      <c r="M159" s="243"/>
      <c r="N159" s="243"/>
      <c r="O159" s="243"/>
      <c r="P159" s="243"/>
      <c r="Q159" s="243"/>
      <c r="R159" s="243"/>
      <c r="S159" s="243"/>
      <c r="T159" s="243"/>
      <c r="U159" s="243"/>
      <c r="V159" s="243"/>
      <c r="W159" s="243"/>
      <c r="X159" s="238"/>
    </row>
    <row r="160" spans="1:24" ht="16.2" customHeight="1" thickBot="1">
      <c r="A160" s="208"/>
      <c r="B160" s="228"/>
      <c r="C160" s="228"/>
      <c r="D160" s="259"/>
      <c r="E160" s="260"/>
      <c r="F160" s="260"/>
      <c r="G160" s="260"/>
      <c r="H160" s="260"/>
      <c r="I160" s="261"/>
      <c r="J160" s="261"/>
      <c r="K160" s="262"/>
      <c r="L160" s="208"/>
      <c r="M160" s="208"/>
      <c r="N160" s="208"/>
      <c r="O160" s="208"/>
      <c r="P160" s="208"/>
      <c r="Q160" s="208"/>
      <c r="R160" s="208"/>
      <c r="S160" s="208"/>
      <c r="T160" s="208"/>
      <c r="U160" s="208"/>
      <c r="V160" s="208"/>
      <c r="W160" s="208"/>
      <c r="X160" s="209"/>
    </row>
    <row r="161" spans="1:24" ht="21" customHeight="1" thickBot="1">
      <c r="A161" s="301">
        <v>10</v>
      </c>
      <c r="B161" s="405" t="s">
        <v>516</v>
      </c>
      <c r="C161" s="405"/>
      <c r="D161" s="405"/>
      <c r="E161" s="405"/>
      <c r="F161" s="405"/>
      <c r="G161" s="405"/>
      <c r="H161" s="405"/>
      <c r="I161" s="405"/>
      <c r="J161" s="405"/>
      <c r="K161" s="227"/>
      <c r="L161" s="228"/>
      <c r="M161" s="228"/>
      <c r="N161" s="228"/>
      <c r="O161" s="228"/>
      <c r="P161" s="228"/>
      <c r="Q161" s="228"/>
      <c r="R161" s="228"/>
      <c r="S161" s="228"/>
      <c r="T161" s="228"/>
      <c r="U161" s="228"/>
      <c r="V161" s="228"/>
      <c r="W161" s="228"/>
      <c r="X161" s="229"/>
    </row>
    <row r="162" spans="1:24" ht="52.5" customHeight="1" thickBot="1">
      <c r="A162" s="353" t="s">
        <v>315</v>
      </c>
      <c r="B162" s="354" t="s">
        <v>714</v>
      </c>
      <c r="C162" s="343" t="s">
        <v>10</v>
      </c>
      <c r="D162" s="355">
        <v>0</v>
      </c>
      <c r="E162" s="230">
        <v>128000</v>
      </c>
      <c r="F162" s="230">
        <v>38400</v>
      </c>
      <c r="G162" s="230">
        <v>12800</v>
      </c>
      <c r="H162" s="230">
        <v>0</v>
      </c>
      <c r="I162" s="302"/>
      <c r="J162" s="303"/>
      <c r="K162" s="304"/>
      <c r="L162" s="228" t="s">
        <v>12</v>
      </c>
      <c r="M162" s="228"/>
      <c r="N162" s="228"/>
      <c r="O162" s="228"/>
      <c r="P162" s="228"/>
      <c r="Q162" s="228"/>
      <c r="R162" s="228"/>
      <c r="S162" s="228"/>
      <c r="T162" s="228"/>
      <c r="U162" s="228"/>
      <c r="V162" s="228"/>
      <c r="W162" s="228"/>
      <c r="X162" s="229"/>
    </row>
    <row r="163" spans="1:24" s="244" customFormat="1" ht="22.95" customHeight="1" thickBot="1">
      <c r="A163" s="373" t="s">
        <v>9</v>
      </c>
      <c r="B163" s="374" t="s">
        <v>9</v>
      </c>
      <c r="C163" s="374"/>
      <c r="D163" s="374"/>
      <c r="E163" s="374"/>
      <c r="F163" s="374"/>
      <c r="G163" s="374"/>
      <c r="H163" s="374"/>
      <c r="I163" s="374"/>
      <c r="J163" s="298"/>
      <c r="K163" s="299"/>
      <c r="L163" s="243"/>
      <c r="M163" s="243"/>
      <c r="N163" s="243"/>
      <c r="O163" s="243"/>
      <c r="P163" s="243"/>
      <c r="Q163" s="243"/>
      <c r="R163" s="243"/>
      <c r="S163" s="243"/>
      <c r="T163" s="243"/>
      <c r="U163" s="243"/>
      <c r="V163" s="243"/>
      <c r="W163" s="243"/>
      <c r="X163" s="238"/>
    </row>
    <row r="164" spans="1:24" ht="16.5" customHeight="1" thickBot="1">
      <c r="A164" s="208"/>
      <c r="B164" s="208"/>
      <c r="C164" s="208"/>
      <c r="D164" s="267"/>
      <c r="E164" s="268"/>
      <c r="F164" s="268"/>
      <c r="G164" s="268"/>
      <c r="H164" s="268"/>
      <c r="I164" s="269"/>
      <c r="J164" s="269"/>
      <c r="K164" s="245"/>
      <c r="L164" s="208"/>
      <c r="M164" s="208"/>
      <c r="N164" s="208"/>
      <c r="O164" s="208"/>
      <c r="P164" s="208"/>
      <c r="Q164" s="208"/>
      <c r="R164" s="208"/>
      <c r="S164" s="208"/>
      <c r="T164" s="208"/>
      <c r="U164" s="208"/>
      <c r="V164" s="208"/>
      <c r="W164" s="208"/>
      <c r="X164" s="209"/>
    </row>
    <row r="165" spans="1:24" ht="21" customHeight="1">
      <c r="A165" s="281">
        <v>11</v>
      </c>
      <c r="B165" s="404" t="s">
        <v>631</v>
      </c>
      <c r="C165" s="404"/>
      <c r="D165" s="404"/>
      <c r="E165" s="404"/>
      <c r="F165" s="404"/>
      <c r="G165" s="404"/>
      <c r="H165" s="404"/>
      <c r="I165" s="404"/>
      <c r="J165" s="404"/>
      <c r="K165" s="282"/>
      <c r="L165" s="228"/>
      <c r="M165" s="228"/>
      <c r="N165" s="228"/>
      <c r="O165" s="228"/>
      <c r="P165" s="228"/>
      <c r="Q165" s="228"/>
      <c r="R165" s="228"/>
      <c r="S165" s="228"/>
      <c r="T165" s="228"/>
      <c r="U165" s="228"/>
      <c r="V165" s="228"/>
      <c r="W165" s="228"/>
      <c r="X165" s="229"/>
    </row>
    <row r="166" spans="1:24" ht="21" customHeight="1" thickBot="1">
      <c r="A166" s="397" t="s">
        <v>373</v>
      </c>
      <c r="B166" s="398"/>
      <c r="C166" s="398"/>
      <c r="D166" s="398"/>
      <c r="E166" s="398"/>
      <c r="F166" s="398"/>
      <c r="G166" s="398"/>
      <c r="H166" s="398"/>
      <c r="I166" s="398"/>
      <c r="J166" s="398"/>
      <c r="K166" s="399"/>
      <c r="L166" s="228"/>
      <c r="M166" s="228"/>
      <c r="N166" s="228"/>
      <c r="O166" s="228"/>
      <c r="P166" s="228"/>
      <c r="Q166" s="228"/>
      <c r="R166" s="228"/>
      <c r="S166" s="228"/>
      <c r="T166" s="228"/>
      <c r="U166" s="228"/>
      <c r="V166" s="228"/>
      <c r="W166" s="228"/>
      <c r="X166" s="229"/>
    </row>
    <row r="167" spans="1:24" ht="37.200000000000003" customHeight="1">
      <c r="A167" s="356" t="s">
        <v>415</v>
      </c>
      <c r="B167" s="197" t="s">
        <v>699</v>
      </c>
      <c r="C167" s="198" t="s">
        <v>10</v>
      </c>
      <c r="D167" s="199">
        <v>10.9</v>
      </c>
      <c r="E167" s="230">
        <v>1528584.75</v>
      </c>
      <c r="F167" s="230"/>
      <c r="G167" s="230"/>
      <c r="H167" s="230"/>
      <c r="I167" s="230"/>
      <c r="J167" s="230"/>
      <c r="K167" s="283"/>
      <c r="L167" s="208" t="s">
        <v>13</v>
      </c>
      <c r="M167" s="208"/>
      <c r="N167" s="208"/>
      <c r="O167" s="208"/>
      <c r="P167" s="208"/>
      <c r="Q167" s="208"/>
      <c r="R167" s="208"/>
      <c r="S167" s="208"/>
      <c r="T167" s="208"/>
      <c r="U167" s="208"/>
      <c r="V167" s="208"/>
      <c r="W167" s="208"/>
      <c r="X167" s="209"/>
    </row>
    <row r="168" spans="1:24" ht="37.200000000000003" customHeight="1">
      <c r="A168" s="356" t="s">
        <v>416</v>
      </c>
      <c r="B168" s="200" t="s">
        <v>700</v>
      </c>
      <c r="C168" s="198" t="s">
        <v>10</v>
      </c>
      <c r="D168" s="199">
        <v>3.3</v>
      </c>
      <c r="E168" s="230">
        <v>1528584.75</v>
      </c>
      <c r="F168" s="236"/>
      <c r="G168" s="236"/>
      <c r="H168" s="236"/>
      <c r="I168" s="230"/>
      <c r="J168" s="236"/>
      <c r="K168" s="283"/>
      <c r="L168" s="208"/>
      <c r="M168" s="208"/>
      <c r="N168" s="208"/>
      <c r="O168" s="208"/>
      <c r="P168" s="208"/>
      <c r="Q168" s="208"/>
      <c r="R168" s="208"/>
      <c r="S168" s="208"/>
      <c r="T168" s="208"/>
      <c r="U168" s="208"/>
      <c r="V168" s="208"/>
      <c r="W168" s="208"/>
      <c r="X168" s="209"/>
    </row>
    <row r="169" spans="1:24" ht="37.200000000000003" customHeight="1">
      <c r="A169" s="356" t="s">
        <v>417</v>
      </c>
      <c r="B169" s="200" t="s">
        <v>701</v>
      </c>
      <c r="C169" s="198" t="s">
        <v>10</v>
      </c>
      <c r="D169" s="199">
        <v>10.8</v>
      </c>
      <c r="E169" s="230">
        <v>1528584.75</v>
      </c>
      <c r="F169" s="236"/>
      <c r="G169" s="236"/>
      <c r="H169" s="236"/>
      <c r="I169" s="230"/>
      <c r="J169" s="236"/>
      <c r="K169" s="283"/>
      <c r="L169" s="208"/>
      <c r="M169" s="208"/>
      <c r="N169" s="208"/>
      <c r="O169" s="208"/>
      <c r="P169" s="208"/>
      <c r="Q169" s="208"/>
      <c r="R169" s="208"/>
      <c r="S169" s="208"/>
      <c r="T169" s="208"/>
      <c r="U169" s="208"/>
      <c r="V169" s="208"/>
      <c r="W169" s="208"/>
      <c r="X169" s="209"/>
    </row>
    <row r="170" spans="1:24" ht="37.200000000000003" customHeight="1">
      <c r="A170" s="356" t="s">
        <v>418</v>
      </c>
      <c r="B170" s="200" t="s">
        <v>702</v>
      </c>
      <c r="C170" s="198" t="s">
        <v>10</v>
      </c>
      <c r="D170" s="199">
        <v>3.3</v>
      </c>
      <c r="E170" s="230">
        <v>1528584.75</v>
      </c>
      <c r="F170" s="236"/>
      <c r="G170" s="236"/>
      <c r="H170" s="236"/>
      <c r="I170" s="230"/>
      <c r="J170" s="236"/>
      <c r="K170" s="283"/>
      <c r="L170" s="208"/>
      <c r="M170" s="208"/>
      <c r="N170" s="208"/>
      <c r="O170" s="208"/>
      <c r="P170" s="208"/>
      <c r="Q170" s="208"/>
      <c r="R170" s="208"/>
      <c r="S170" s="208"/>
      <c r="T170" s="208"/>
      <c r="U170" s="208"/>
      <c r="V170" s="208"/>
      <c r="W170" s="208"/>
      <c r="X170" s="209"/>
    </row>
    <row r="171" spans="1:24" ht="37.200000000000003" customHeight="1">
      <c r="A171" s="356" t="s">
        <v>419</v>
      </c>
      <c r="B171" s="200" t="s">
        <v>703</v>
      </c>
      <c r="C171" s="198" t="s">
        <v>10</v>
      </c>
      <c r="D171" s="199">
        <v>11.2</v>
      </c>
      <c r="E171" s="230">
        <v>1528584.75</v>
      </c>
      <c r="F171" s="236"/>
      <c r="G171" s="236"/>
      <c r="H171" s="236"/>
      <c r="I171" s="230"/>
      <c r="J171" s="236"/>
      <c r="K171" s="283"/>
      <c r="L171" s="208"/>
      <c r="M171" s="208"/>
      <c r="N171" s="208"/>
      <c r="O171" s="208"/>
      <c r="P171" s="208"/>
      <c r="Q171" s="208"/>
      <c r="R171" s="208"/>
      <c r="S171" s="208"/>
      <c r="T171" s="208"/>
      <c r="U171" s="208"/>
      <c r="V171" s="208"/>
      <c r="W171" s="208"/>
      <c r="X171" s="209"/>
    </row>
    <row r="172" spans="1:24" ht="37.200000000000003" customHeight="1">
      <c r="A172" s="356" t="s">
        <v>420</v>
      </c>
      <c r="B172" s="200" t="s">
        <v>704</v>
      </c>
      <c r="C172" s="198" t="s">
        <v>10</v>
      </c>
      <c r="D172" s="199">
        <v>5.7</v>
      </c>
      <c r="E172" s="230">
        <v>1528584.75</v>
      </c>
      <c r="F172" s="236"/>
      <c r="G172" s="236"/>
      <c r="H172" s="236"/>
      <c r="I172" s="230"/>
      <c r="J172" s="236"/>
      <c r="K172" s="283"/>
      <c r="L172" s="208"/>
      <c r="M172" s="208"/>
      <c r="N172" s="208"/>
      <c r="O172" s="208"/>
      <c r="P172" s="208"/>
      <c r="Q172" s="208"/>
      <c r="R172" s="208"/>
      <c r="S172" s="208"/>
      <c r="T172" s="208"/>
      <c r="U172" s="208"/>
      <c r="V172" s="208"/>
      <c r="W172" s="208"/>
      <c r="X172" s="209"/>
    </row>
    <row r="173" spans="1:24" ht="37.200000000000003" customHeight="1">
      <c r="A173" s="356" t="s">
        <v>421</v>
      </c>
      <c r="B173" s="200" t="s">
        <v>705</v>
      </c>
      <c r="C173" s="198" t="s">
        <v>10</v>
      </c>
      <c r="D173" s="199">
        <v>7.4</v>
      </c>
      <c r="E173" s="236">
        <v>1153948.95</v>
      </c>
      <c r="F173" s="236"/>
      <c r="G173" s="236"/>
      <c r="H173" s="236"/>
      <c r="I173" s="230"/>
      <c r="J173" s="236"/>
      <c r="K173" s="283"/>
      <c r="L173" s="208"/>
      <c r="M173" s="208"/>
      <c r="N173" s="208"/>
      <c r="O173" s="208"/>
      <c r="P173" s="208"/>
      <c r="Q173" s="208"/>
      <c r="R173" s="208"/>
      <c r="S173" s="208"/>
      <c r="T173" s="208"/>
      <c r="U173" s="208"/>
      <c r="V173" s="208"/>
      <c r="W173" s="208"/>
      <c r="X173" s="209"/>
    </row>
    <row r="174" spans="1:24" ht="37.200000000000003" customHeight="1">
      <c r="A174" s="356" t="s">
        <v>422</v>
      </c>
      <c r="B174" s="200" t="s">
        <v>691</v>
      </c>
      <c r="C174" s="198" t="s">
        <v>10</v>
      </c>
      <c r="D174" s="199">
        <v>10.1</v>
      </c>
      <c r="E174" s="230">
        <v>494802</v>
      </c>
      <c r="F174" s="236"/>
      <c r="G174" s="236"/>
      <c r="H174" s="236"/>
      <c r="I174" s="230"/>
      <c r="J174" s="236"/>
      <c r="K174" s="283"/>
      <c r="L174" s="208"/>
      <c r="M174" s="208"/>
      <c r="N174" s="208"/>
      <c r="O174" s="208"/>
      <c r="P174" s="208"/>
      <c r="Q174" s="208"/>
      <c r="R174" s="208"/>
      <c r="S174" s="208"/>
      <c r="T174" s="208"/>
      <c r="U174" s="208"/>
      <c r="V174" s="208"/>
      <c r="W174" s="208"/>
      <c r="X174" s="209"/>
    </row>
    <row r="175" spans="1:24" ht="37.200000000000003" customHeight="1">
      <c r="A175" s="356" t="s">
        <v>423</v>
      </c>
      <c r="B175" s="200" t="s">
        <v>692</v>
      </c>
      <c r="C175" s="198" t="s">
        <v>10</v>
      </c>
      <c r="D175" s="199">
        <v>2.4</v>
      </c>
      <c r="E175" s="230">
        <v>494802</v>
      </c>
      <c r="F175" s="236"/>
      <c r="G175" s="236"/>
      <c r="H175" s="236"/>
      <c r="I175" s="230"/>
      <c r="J175" s="236"/>
      <c r="K175" s="283"/>
      <c r="L175" s="208"/>
      <c r="M175" s="208"/>
      <c r="N175" s="208"/>
      <c r="O175" s="208"/>
      <c r="P175" s="208"/>
      <c r="Q175" s="208"/>
      <c r="R175" s="208"/>
      <c r="S175" s="208"/>
      <c r="T175" s="208"/>
      <c r="U175" s="208"/>
      <c r="V175" s="208"/>
      <c r="W175" s="208"/>
      <c r="X175" s="209"/>
    </row>
    <row r="176" spans="1:24" ht="37.200000000000003" customHeight="1">
      <c r="A176" s="356" t="s">
        <v>424</v>
      </c>
      <c r="B176" s="200" t="s">
        <v>693</v>
      </c>
      <c r="C176" s="198" t="s">
        <v>10</v>
      </c>
      <c r="D176" s="199">
        <v>5.8</v>
      </c>
      <c r="E176" s="230">
        <v>494802</v>
      </c>
      <c r="F176" s="236"/>
      <c r="G176" s="236"/>
      <c r="H176" s="236"/>
      <c r="I176" s="230"/>
      <c r="J176" s="236"/>
      <c r="K176" s="283"/>
      <c r="L176" s="208"/>
      <c r="M176" s="208"/>
      <c r="N176" s="208"/>
      <c r="O176" s="208"/>
      <c r="P176" s="208"/>
      <c r="Q176" s="208"/>
      <c r="R176" s="208"/>
      <c r="S176" s="208"/>
      <c r="T176" s="208"/>
      <c r="U176" s="208"/>
      <c r="V176" s="208"/>
      <c r="W176" s="208"/>
      <c r="X176" s="209"/>
    </row>
    <row r="177" spans="1:24" ht="37.200000000000003" customHeight="1">
      <c r="A177" s="356" t="s">
        <v>425</v>
      </c>
      <c r="B177" s="200" t="s">
        <v>694</v>
      </c>
      <c r="C177" s="198" t="s">
        <v>14</v>
      </c>
      <c r="D177" s="199">
        <v>4</v>
      </c>
      <c r="E177" s="236">
        <v>3532179.4200000004</v>
      </c>
      <c r="F177" s="236"/>
      <c r="G177" s="236"/>
      <c r="H177" s="236"/>
      <c r="I177" s="230"/>
      <c r="J177" s="236"/>
      <c r="K177" s="283"/>
      <c r="L177" s="208"/>
      <c r="M177" s="208"/>
      <c r="N177" s="208"/>
      <c r="O177" s="208"/>
      <c r="P177" s="208"/>
      <c r="Q177" s="208"/>
      <c r="R177" s="208"/>
      <c r="S177" s="208"/>
      <c r="T177" s="208"/>
      <c r="U177" s="208"/>
      <c r="V177" s="208"/>
      <c r="W177" s="208"/>
      <c r="X177" s="209"/>
    </row>
    <row r="178" spans="1:24" ht="37.200000000000003" customHeight="1">
      <c r="A178" s="356" t="s">
        <v>426</v>
      </c>
      <c r="B178" s="200" t="s">
        <v>706</v>
      </c>
      <c r="C178" s="198" t="s">
        <v>14</v>
      </c>
      <c r="D178" s="199">
        <v>1</v>
      </c>
      <c r="E178" s="236">
        <v>1590435</v>
      </c>
      <c r="F178" s="236"/>
      <c r="G178" s="236"/>
      <c r="H178" s="236"/>
      <c r="I178" s="230"/>
      <c r="J178" s="236"/>
      <c r="K178" s="283"/>
      <c r="L178" s="208"/>
      <c r="M178" s="208"/>
      <c r="N178" s="208"/>
      <c r="O178" s="208"/>
      <c r="P178" s="208"/>
      <c r="Q178" s="208"/>
      <c r="R178" s="208"/>
      <c r="S178" s="208"/>
      <c r="T178" s="208"/>
      <c r="U178" s="208"/>
      <c r="V178" s="208"/>
      <c r="W178" s="208"/>
      <c r="X178" s="209"/>
    </row>
    <row r="179" spans="1:24" ht="37.200000000000003" customHeight="1">
      <c r="A179" s="356" t="s">
        <v>427</v>
      </c>
      <c r="B179" s="200" t="s">
        <v>487</v>
      </c>
      <c r="C179" s="198" t="s">
        <v>14</v>
      </c>
      <c r="D179" s="199">
        <v>1</v>
      </c>
      <c r="E179" s="236">
        <v>6545523.5999999996</v>
      </c>
      <c r="F179" s="236"/>
      <c r="G179" s="236"/>
      <c r="H179" s="236"/>
      <c r="I179" s="230"/>
      <c r="J179" s="236"/>
      <c r="K179" s="283"/>
      <c r="L179" s="208"/>
      <c r="M179" s="208"/>
      <c r="N179" s="208"/>
      <c r="O179" s="208"/>
      <c r="P179" s="208"/>
      <c r="Q179" s="208"/>
      <c r="R179" s="208"/>
      <c r="S179" s="208"/>
      <c r="T179" s="208"/>
      <c r="U179" s="208"/>
      <c r="V179" s="208"/>
      <c r="W179" s="208"/>
      <c r="X179" s="209"/>
    </row>
    <row r="180" spans="1:24" ht="26.25" customHeight="1">
      <c r="A180" s="356" t="s">
        <v>428</v>
      </c>
      <c r="B180" s="203" t="s">
        <v>698</v>
      </c>
      <c r="C180" s="204" t="s">
        <v>297</v>
      </c>
      <c r="D180" s="205">
        <v>46</v>
      </c>
      <c r="E180" s="239">
        <v>98175</v>
      </c>
      <c r="F180" s="239"/>
      <c r="G180" s="239"/>
      <c r="H180" s="239"/>
      <c r="I180" s="236"/>
      <c r="J180" s="236"/>
      <c r="K180" s="283"/>
      <c r="L180" s="208"/>
      <c r="M180" s="208"/>
      <c r="N180" s="208"/>
      <c r="O180" s="208"/>
      <c r="P180" s="208"/>
      <c r="Q180" s="208"/>
      <c r="R180" s="208"/>
      <c r="S180" s="208"/>
      <c r="T180" s="208"/>
      <c r="U180" s="208"/>
      <c r="V180" s="208"/>
      <c r="W180" s="208"/>
      <c r="X180" s="209"/>
    </row>
    <row r="181" spans="1:24" ht="23.4" customHeight="1">
      <c r="A181" s="356" t="s">
        <v>695</v>
      </c>
      <c r="B181" s="203" t="s">
        <v>390</v>
      </c>
      <c r="C181" s="204" t="s">
        <v>10</v>
      </c>
      <c r="D181" s="205">
        <v>137.65440000000001</v>
      </c>
      <c r="E181" s="239">
        <v>597376</v>
      </c>
      <c r="F181" s="239"/>
      <c r="G181" s="239"/>
      <c r="H181" s="239"/>
      <c r="I181" s="236"/>
      <c r="J181" s="236"/>
      <c r="K181" s="283"/>
      <c r="L181" s="208"/>
      <c r="M181" s="208"/>
      <c r="N181" s="208"/>
      <c r="O181" s="208"/>
      <c r="P181" s="208"/>
      <c r="Q181" s="208"/>
      <c r="R181" s="208"/>
      <c r="S181" s="208"/>
      <c r="T181" s="208"/>
      <c r="U181" s="208"/>
      <c r="V181" s="208"/>
      <c r="W181" s="208"/>
      <c r="X181" s="209"/>
    </row>
    <row r="182" spans="1:24" s="244" customFormat="1" ht="23.4" customHeight="1" thickBot="1">
      <c r="A182" s="406" t="s">
        <v>384</v>
      </c>
      <c r="B182" s="407" t="s">
        <v>9</v>
      </c>
      <c r="C182" s="407"/>
      <c r="D182" s="407"/>
      <c r="E182" s="407"/>
      <c r="F182" s="407"/>
      <c r="G182" s="407"/>
      <c r="H182" s="407"/>
      <c r="I182" s="407"/>
      <c r="J182" s="290"/>
      <c r="K182" s="291"/>
      <c r="L182" s="243"/>
      <c r="M182" s="243"/>
      <c r="N182" s="243"/>
      <c r="O182" s="243"/>
      <c r="P182" s="243"/>
      <c r="Q182" s="243"/>
      <c r="R182" s="243"/>
      <c r="S182" s="243"/>
      <c r="T182" s="243"/>
      <c r="U182" s="243"/>
      <c r="V182" s="243"/>
      <c r="W182" s="243"/>
      <c r="X182" s="238"/>
    </row>
    <row r="183" spans="1:24" ht="21" customHeight="1" thickBot="1">
      <c r="A183" s="400" t="s">
        <v>382</v>
      </c>
      <c r="B183" s="401"/>
      <c r="C183" s="401"/>
      <c r="D183" s="401"/>
      <c r="E183" s="401"/>
      <c r="F183" s="401"/>
      <c r="G183" s="401"/>
      <c r="H183" s="401"/>
      <c r="I183" s="401"/>
      <c r="J183" s="401"/>
      <c r="K183" s="402"/>
      <c r="L183" s="228"/>
      <c r="M183" s="228"/>
      <c r="N183" s="228"/>
      <c r="O183" s="228"/>
      <c r="P183" s="228"/>
      <c r="Q183" s="228"/>
      <c r="R183" s="228"/>
      <c r="S183" s="228"/>
      <c r="T183" s="228"/>
      <c r="U183" s="228"/>
      <c r="V183" s="228"/>
      <c r="W183" s="228"/>
      <c r="X183" s="229"/>
    </row>
    <row r="184" spans="1:24" s="244" customFormat="1" ht="37.950000000000003" customHeight="1">
      <c r="A184" s="196" t="s">
        <v>429</v>
      </c>
      <c r="B184" s="197" t="s">
        <v>707</v>
      </c>
      <c r="C184" s="198" t="s">
        <v>10</v>
      </c>
      <c r="D184" s="199">
        <v>7.2</v>
      </c>
      <c r="E184" s="230">
        <v>1528584.75</v>
      </c>
      <c r="F184" s="230"/>
      <c r="G184" s="305"/>
      <c r="H184" s="305"/>
      <c r="I184" s="230"/>
      <c r="J184" s="230"/>
      <c r="K184" s="297"/>
      <c r="L184" s="243"/>
      <c r="M184" s="243"/>
      <c r="N184" s="243"/>
      <c r="O184" s="243"/>
      <c r="P184" s="243"/>
      <c r="Q184" s="243"/>
      <c r="R184" s="243"/>
      <c r="S184" s="243"/>
      <c r="T184" s="243"/>
      <c r="U184" s="243"/>
      <c r="V184" s="243"/>
      <c r="W184" s="243"/>
      <c r="X184" s="238"/>
    </row>
    <row r="185" spans="1:24" s="244" customFormat="1" ht="37.950000000000003" customHeight="1">
      <c r="A185" s="196" t="s">
        <v>430</v>
      </c>
      <c r="B185" s="200" t="s">
        <v>708</v>
      </c>
      <c r="C185" s="198" t="s">
        <v>10</v>
      </c>
      <c r="D185" s="199">
        <v>8.8000000000000007</v>
      </c>
      <c r="E185" s="230">
        <v>1528584.75</v>
      </c>
      <c r="F185" s="236"/>
      <c r="G185" s="306"/>
      <c r="H185" s="306"/>
      <c r="I185" s="230"/>
      <c r="J185" s="236"/>
      <c r="K185" s="297"/>
      <c r="L185" s="243"/>
      <c r="M185" s="243"/>
      <c r="N185" s="243"/>
      <c r="O185" s="243"/>
      <c r="P185" s="243"/>
      <c r="Q185" s="243"/>
      <c r="R185" s="243"/>
      <c r="S185" s="243"/>
      <c r="T185" s="243"/>
      <c r="U185" s="243"/>
      <c r="V185" s="243"/>
      <c r="W185" s="243"/>
      <c r="X185" s="238"/>
    </row>
    <row r="186" spans="1:24" s="244" customFormat="1" ht="37.950000000000003" customHeight="1">
      <c r="A186" s="196" t="s">
        <v>431</v>
      </c>
      <c r="B186" s="200" t="s">
        <v>709</v>
      </c>
      <c r="C186" s="198" t="s">
        <v>10</v>
      </c>
      <c r="D186" s="199">
        <v>1.4</v>
      </c>
      <c r="E186" s="230">
        <v>1528584.75</v>
      </c>
      <c r="F186" s="236"/>
      <c r="G186" s="306"/>
      <c r="H186" s="306"/>
      <c r="I186" s="230"/>
      <c r="J186" s="236"/>
      <c r="K186" s="297"/>
      <c r="L186" s="243"/>
      <c r="M186" s="243"/>
      <c r="N186" s="243"/>
      <c r="O186" s="243"/>
      <c r="P186" s="243"/>
      <c r="Q186" s="243"/>
      <c r="R186" s="243"/>
      <c r="S186" s="243"/>
      <c r="T186" s="243"/>
      <c r="U186" s="243"/>
      <c r="V186" s="243"/>
      <c r="W186" s="243"/>
      <c r="X186" s="238"/>
    </row>
    <row r="187" spans="1:24" s="244" customFormat="1" ht="37.950000000000003" customHeight="1">
      <c r="A187" s="196" t="s">
        <v>432</v>
      </c>
      <c r="B187" s="200" t="s">
        <v>710</v>
      </c>
      <c r="C187" s="198" t="s">
        <v>10</v>
      </c>
      <c r="D187" s="199">
        <v>1.4</v>
      </c>
      <c r="E187" s="230">
        <v>1528584.75</v>
      </c>
      <c r="F187" s="236"/>
      <c r="G187" s="306"/>
      <c r="H187" s="306"/>
      <c r="I187" s="230"/>
      <c r="J187" s="236"/>
      <c r="K187" s="297"/>
      <c r="L187" s="243"/>
      <c r="M187" s="243"/>
      <c r="N187" s="243"/>
      <c r="O187" s="243"/>
      <c r="P187" s="243"/>
      <c r="Q187" s="243"/>
      <c r="R187" s="243"/>
      <c r="S187" s="243"/>
      <c r="T187" s="243"/>
      <c r="U187" s="243"/>
      <c r="V187" s="243"/>
      <c r="W187" s="243"/>
      <c r="X187" s="238"/>
    </row>
    <row r="188" spans="1:24" s="244" customFormat="1" ht="37.950000000000003" customHeight="1">
      <c r="A188" s="196" t="s">
        <v>433</v>
      </c>
      <c r="B188" s="200" t="s">
        <v>711</v>
      </c>
      <c r="C188" s="198" t="s">
        <v>10</v>
      </c>
      <c r="D188" s="199">
        <v>4.9000000000000004</v>
      </c>
      <c r="E188" s="230">
        <v>1528584.75</v>
      </c>
      <c r="F188" s="236"/>
      <c r="G188" s="306"/>
      <c r="H188" s="306"/>
      <c r="I188" s="230"/>
      <c r="J188" s="236"/>
      <c r="K188" s="297"/>
      <c r="L188" s="243"/>
      <c r="M188" s="243"/>
      <c r="N188" s="243"/>
      <c r="O188" s="243"/>
      <c r="P188" s="243"/>
      <c r="Q188" s="243"/>
      <c r="R188" s="243"/>
      <c r="S188" s="243"/>
      <c r="T188" s="243"/>
      <c r="U188" s="243"/>
      <c r="V188" s="243"/>
      <c r="W188" s="243"/>
      <c r="X188" s="238"/>
    </row>
    <row r="189" spans="1:24" s="244" customFormat="1" ht="37.950000000000003" customHeight="1">
      <c r="A189" s="196" t="s">
        <v>434</v>
      </c>
      <c r="B189" s="200" t="s">
        <v>712</v>
      </c>
      <c r="C189" s="198" t="s">
        <v>10</v>
      </c>
      <c r="D189" s="199">
        <v>6.5</v>
      </c>
      <c r="E189" s="230">
        <v>1528584.75</v>
      </c>
      <c r="F189" s="236"/>
      <c r="G189" s="306"/>
      <c r="H189" s="306"/>
      <c r="I189" s="230"/>
      <c r="J189" s="236"/>
      <c r="K189" s="297"/>
      <c r="L189" s="243"/>
      <c r="M189" s="243"/>
      <c r="N189" s="243"/>
      <c r="O189" s="243"/>
      <c r="P189" s="243"/>
      <c r="Q189" s="243"/>
      <c r="R189" s="243"/>
      <c r="S189" s="243"/>
      <c r="T189" s="243"/>
      <c r="U189" s="243"/>
      <c r="V189" s="243"/>
      <c r="W189" s="243"/>
      <c r="X189" s="238"/>
    </row>
    <row r="190" spans="1:24" s="244" customFormat="1" ht="37.950000000000003" customHeight="1">
      <c r="A190" s="196" t="s">
        <v>435</v>
      </c>
      <c r="B190" s="200" t="s">
        <v>713</v>
      </c>
      <c r="C190" s="198" t="s">
        <v>10</v>
      </c>
      <c r="D190" s="199">
        <v>2.6</v>
      </c>
      <c r="E190" s="230">
        <v>1528584.75</v>
      </c>
      <c r="F190" s="236"/>
      <c r="G190" s="306"/>
      <c r="H190" s="306"/>
      <c r="I190" s="230"/>
      <c r="J190" s="236"/>
      <c r="K190" s="297"/>
      <c r="L190" s="243"/>
      <c r="M190" s="243"/>
      <c r="N190" s="243"/>
      <c r="O190" s="243"/>
      <c r="P190" s="243"/>
      <c r="Q190" s="243"/>
      <c r="R190" s="243"/>
      <c r="S190" s="243"/>
      <c r="T190" s="243"/>
      <c r="U190" s="243"/>
      <c r="V190" s="243"/>
      <c r="W190" s="243"/>
      <c r="X190" s="238"/>
    </row>
    <row r="191" spans="1:24" s="244" customFormat="1" ht="37.950000000000003" customHeight="1">
      <c r="A191" s="196" t="s">
        <v>436</v>
      </c>
      <c r="B191" s="200" t="s">
        <v>488</v>
      </c>
      <c r="C191" s="198" t="s">
        <v>14</v>
      </c>
      <c r="D191" s="199">
        <v>1</v>
      </c>
      <c r="E191" s="236">
        <v>6545523.5999999996</v>
      </c>
      <c r="F191" s="236"/>
      <c r="G191" s="306"/>
      <c r="H191" s="306"/>
      <c r="I191" s="236"/>
      <c r="J191" s="236"/>
      <c r="K191" s="297"/>
      <c r="L191" s="243"/>
      <c r="M191" s="243"/>
      <c r="N191" s="243"/>
      <c r="O191" s="243"/>
      <c r="P191" s="243"/>
      <c r="Q191" s="243"/>
      <c r="R191" s="243"/>
      <c r="S191" s="243"/>
      <c r="T191" s="243"/>
      <c r="U191" s="243"/>
      <c r="V191" s="243"/>
      <c r="W191" s="243"/>
      <c r="X191" s="238"/>
    </row>
    <row r="192" spans="1:24" s="244" customFormat="1" ht="37.950000000000003" customHeight="1">
      <c r="A192" s="196" t="s">
        <v>437</v>
      </c>
      <c r="B192" s="200" t="s">
        <v>489</v>
      </c>
      <c r="C192" s="198" t="s">
        <v>14</v>
      </c>
      <c r="D192" s="199">
        <v>4</v>
      </c>
      <c r="E192" s="236">
        <v>3532179.4200000004</v>
      </c>
      <c r="F192" s="236"/>
      <c r="G192" s="306"/>
      <c r="H192" s="306"/>
      <c r="I192" s="236"/>
      <c r="J192" s="236"/>
      <c r="K192" s="297"/>
      <c r="L192" s="243"/>
      <c r="M192" s="243"/>
      <c r="N192" s="243"/>
      <c r="O192" s="243"/>
      <c r="P192" s="243"/>
      <c r="Q192" s="243"/>
      <c r="R192" s="243"/>
      <c r="S192" s="243"/>
      <c r="T192" s="243"/>
      <c r="U192" s="243"/>
      <c r="V192" s="243"/>
      <c r="W192" s="243"/>
      <c r="X192" s="238"/>
    </row>
    <row r="193" spans="1:24" s="244" customFormat="1" ht="23.4" customHeight="1" thickBot="1">
      <c r="A193" s="406" t="s">
        <v>384</v>
      </c>
      <c r="B193" s="407" t="s">
        <v>9</v>
      </c>
      <c r="C193" s="407"/>
      <c r="D193" s="407"/>
      <c r="E193" s="407"/>
      <c r="F193" s="407"/>
      <c r="G193" s="407"/>
      <c r="H193" s="407"/>
      <c r="I193" s="407"/>
      <c r="J193" s="290"/>
      <c r="K193" s="291"/>
      <c r="L193" s="243"/>
      <c r="M193" s="243"/>
      <c r="N193" s="243"/>
      <c r="O193" s="243"/>
      <c r="P193" s="243"/>
      <c r="Q193" s="243"/>
      <c r="R193" s="243"/>
      <c r="S193" s="243"/>
      <c r="T193" s="243"/>
      <c r="U193" s="243"/>
      <c r="V193" s="243"/>
      <c r="W193" s="243"/>
      <c r="X193" s="238"/>
    </row>
    <row r="194" spans="1:24" s="244" customFormat="1" ht="22.95" customHeight="1" thickBot="1">
      <c r="A194" s="373" t="s">
        <v>9</v>
      </c>
      <c r="B194" s="374" t="s">
        <v>9</v>
      </c>
      <c r="C194" s="374"/>
      <c r="D194" s="374"/>
      <c r="E194" s="374"/>
      <c r="F194" s="374"/>
      <c r="G194" s="374"/>
      <c r="H194" s="374"/>
      <c r="I194" s="374"/>
      <c r="J194" s="298"/>
      <c r="K194" s="299"/>
      <c r="L194" s="243"/>
      <c r="M194" s="243"/>
      <c r="N194" s="243"/>
      <c r="O194" s="243"/>
      <c r="P194" s="243"/>
      <c r="Q194" s="243"/>
      <c r="R194" s="243"/>
      <c r="S194" s="243"/>
      <c r="T194" s="243"/>
      <c r="U194" s="243"/>
      <c r="V194" s="243"/>
      <c r="W194" s="243"/>
      <c r="X194" s="238"/>
    </row>
    <row r="195" spans="1:24" ht="13.95" customHeight="1" thickBot="1">
      <c r="A195" s="208"/>
      <c r="B195" s="208"/>
      <c r="C195" s="208"/>
      <c r="D195" s="267"/>
      <c r="E195" s="268"/>
      <c r="F195" s="268"/>
      <c r="G195" s="268"/>
      <c r="H195" s="268"/>
      <c r="I195" s="269"/>
      <c r="J195" s="269"/>
      <c r="K195" s="245"/>
      <c r="L195" s="208"/>
      <c r="M195" s="208"/>
      <c r="N195" s="208"/>
      <c r="O195" s="208"/>
      <c r="P195" s="208"/>
      <c r="Q195" s="208"/>
      <c r="R195" s="208"/>
      <c r="S195" s="208"/>
      <c r="T195" s="208"/>
      <c r="U195" s="208"/>
      <c r="V195" s="208"/>
      <c r="W195" s="208"/>
      <c r="X195" s="209"/>
    </row>
    <row r="196" spans="1:24" ht="21" customHeight="1" thickBot="1">
      <c r="A196" s="301">
        <v>12</v>
      </c>
      <c r="B196" s="405" t="s">
        <v>406</v>
      </c>
      <c r="C196" s="405"/>
      <c r="D196" s="405"/>
      <c r="E196" s="405"/>
      <c r="F196" s="405"/>
      <c r="G196" s="405"/>
      <c r="H196" s="405"/>
      <c r="I196" s="405"/>
      <c r="J196" s="405"/>
      <c r="K196" s="227"/>
      <c r="L196" s="228"/>
      <c r="M196" s="228"/>
      <c r="N196" s="228"/>
      <c r="O196" s="228"/>
      <c r="P196" s="228"/>
      <c r="Q196" s="228"/>
      <c r="R196" s="228"/>
      <c r="S196" s="228"/>
      <c r="T196" s="228"/>
      <c r="U196" s="228"/>
      <c r="V196" s="228"/>
      <c r="W196" s="228"/>
      <c r="X196" s="229"/>
    </row>
    <row r="197" spans="1:24" ht="49.2" customHeight="1">
      <c r="A197" s="196" t="s">
        <v>495</v>
      </c>
      <c r="B197" s="197" t="s">
        <v>568</v>
      </c>
      <c r="C197" s="198" t="s">
        <v>296</v>
      </c>
      <c r="D197" s="199">
        <v>6.8</v>
      </c>
      <c r="E197" s="230">
        <v>1131343.6000000001</v>
      </c>
      <c r="F197" s="230">
        <v>82586.971539911741</v>
      </c>
      <c r="G197" s="230">
        <v>113134.36000000002</v>
      </c>
      <c r="H197" s="230">
        <v>0</v>
      </c>
      <c r="I197" s="230"/>
      <c r="J197" s="231"/>
      <c r="K197" s="283"/>
      <c r="L197" s="208" t="s">
        <v>12</v>
      </c>
      <c r="M197" s="208"/>
      <c r="N197" s="208"/>
      <c r="O197" s="208"/>
      <c r="P197" s="208"/>
      <c r="Q197" s="208"/>
      <c r="R197" s="208"/>
      <c r="S197" s="208"/>
      <c r="T197" s="208"/>
      <c r="U197" s="208"/>
      <c r="V197" s="208"/>
      <c r="W197" s="208"/>
      <c r="X197" s="209"/>
    </row>
    <row r="198" spans="1:24" ht="39.6" customHeight="1">
      <c r="A198" s="196" t="s">
        <v>496</v>
      </c>
      <c r="B198" s="200" t="s">
        <v>391</v>
      </c>
      <c r="C198" s="201" t="s">
        <v>14</v>
      </c>
      <c r="D198" s="202">
        <v>8</v>
      </c>
      <c r="E198" s="236">
        <v>279503.43900000001</v>
      </c>
      <c r="F198" s="236">
        <v>26202.815483244551</v>
      </c>
      <c r="G198" s="236">
        <v>27950.343900000003</v>
      </c>
      <c r="H198" s="236">
        <v>0</v>
      </c>
      <c r="I198" s="236"/>
      <c r="J198" s="237"/>
      <c r="K198" s="245"/>
      <c r="L198" s="208" t="s">
        <v>12</v>
      </c>
      <c r="M198" s="208"/>
      <c r="N198" s="208"/>
      <c r="O198" s="208"/>
      <c r="P198" s="208"/>
      <c r="Q198" s="208"/>
      <c r="R198" s="208"/>
      <c r="S198" s="208"/>
      <c r="T198" s="208"/>
      <c r="U198" s="208"/>
      <c r="V198" s="208"/>
      <c r="W198" s="208"/>
      <c r="X198" s="209"/>
    </row>
    <row r="199" spans="1:24" ht="49.2" customHeight="1">
      <c r="A199" s="196" t="s">
        <v>497</v>
      </c>
      <c r="B199" s="200" t="s">
        <v>569</v>
      </c>
      <c r="C199" s="201" t="s">
        <v>14</v>
      </c>
      <c r="D199" s="202">
        <v>8</v>
      </c>
      <c r="E199" s="236">
        <v>249972</v>
      </c>
      <c r="F199" s="236">
        <v>26202.815483244551</v>
      </c>
      <c r="G199" s="236">
        <v>24997.200000000001</v>
      </c>
      <c r="H199" s="236">
        <v>0</v>
      </c>
      <c r="I199" s="236"/>
      <c r="J199" s="237"/>
      <c r="K199" s="245"/>
      <c r="L199" s="208" t="s">
        <v>12</v>
      </c>
      <c r="M199" s="208"/>
      <c r="N199" s="208"/>
      <c r="O199" s="208"/>
      <c r="P199" s="208"/>
      <c r="Q199" s="208"/>
      <c r="R199" s="208"/>
      <c r="S199" s="208"/>
      <c r="T199" s="208"/>
      <c r="U199" s="208"/>
      <c r="V199" s="208"/>
      <c r="W199" s="208"/>
      <c r="X199" s="209"/>
    </row>
    <row r="200" spans="1:24" ht="62.4" customHeight="1">
      <c r="A200" s="196" t="s">
        <v>498</v>
      </c>
      <c r="B200" s="200" t="s">
        <v>570</v>
      </c>
      <c r="C200" s="201" t="s">
        <v>14</v>
      </c>
      <c r="D200" s="202">
        <v>7</v>
      </c>
      <c r="E200" s="236">
        <v>2010905.9028294142</v>
      </c>
      <c r="F200" s="236">
        <v>26202.815483244551</v>
      </c>
      <c r="G200" s="236">
        <v>87123.900000000009</v>
      </c>
      <c r="H200" s="236">
        <v>0</v>
      </c>
      <c r="I200" s="236"/>
      <c r="J200" s="237"/>
      <c r="K200" s="245"/>
      <c r="L200" s="208"/>
      <c r="M200" s="208"/>
      <c r="N200" s="208"/>
      <c r="O200" s="208"/>
      <c r="P200" s="208"/>
      <c r="Q200" s="208"/>
      <c r="R200" s="208"/>
      <c r="S200" s="208"/>
      <c r="T200" s="208"/>
      <c r="U200" s="208"/>
      <c r="V200" s="208"/>
      <c r="W200" s="208"/>
      <c r="X200" s="209"/>
    </row>
    <row r="201" spans="1:24" ht="49.2" customHeight="1">
      <c r="A201" s="196" t="s">
        <v>499</v>
      </c>
      <c r="B201" s="200" t="s">
        <v>547</v>
      </c>
      <c r="C201" s="201" t="s">
        <v>14</v>
      </c>
      <c r="D201" s="202">
        <v>2</v>
      </c>
      <c r="E201" s="236">
        <v>973095.09750000003</v>
      </c>
      <c r="F201" s="236">
        <v>57397.733657284385</v>
      </c>
      <c r="G201" s="236">
        <v>97309.509750000012</v>
      </c>
      <c r="H201" s="236">
        <v>0</v>
      </c>
      <c r="I201" s="236"/>
      <c r="J201" s="237"/>
      <c r="K201" s="245"/>
      <c r="L201" s="208"/>
      <c r="M201" s="208"/>
      <c r="N201" s="208"/>
      <c r="O201" s="208"/>
      <c r="P201" s="208"/>
      <c r="Q201" s="208"/>
      <c r="R201" s="208"/>
      <c r="S201" s="208"/>
      <c r="T201" s="208"/>
      <c r="U201" s="208"/>
      <c r="V201" s="208"/>
      <c r="W201" s="208"/>
      <c r="X201" s="209"/>
    </row>
    <row r="202" spans="1:24" ht="31.2" customHeight="1">
      <c r="A202" s="196" t="s">
        <v>500</v>
      </c>
      <c r="B202" s="200" t="s">
        <v>396</v>
      </c>
      <c r="C202" s="201" t="s">
        <v>14</v>
      </c>
      <c r="D202" s="202">
        <v>5</v>
      </c>
      <c r="E202" s="236">
        <v>16872</v>
      </c>
      <c r="F202" s="236">
        <v>10471.021484992394</v>
      </c>
      <c r="G202" s="236">
        <v>1687.2</v>
      </c>
      <c r="H202" s="236">
        <v>0</v>
      </c>
      <c r="I202" s="236"/>
      <c r="J202" s="237"/>
      <c r="K202" s="245"/>
      <c r="L202" s="208"/>
      <c r="M202" s="208"/>
      <c r="N202" s="208"/>
      <c r="O202" s="208"/>
      <c r="P202" s="208"/>
      <c r="Q202" s="208"/>
      <c r="R202" s="208"/>
      <c r="S202" s="208"/>
      <c r="T202" s="208"/>
      <c r="U202" s="208"/>
      <c r="V202" s="208"/>
      <c r="W202" s="208"/>
      <c r="X202" s="209"/>
    </row>
    <row r="203" spans="1:24" ht="49.2" customHeight="1">
      <c r="A203" s="196" t="s">
        <v>501</v>
      </c>
      <c r="B203" s="200" t="s">
        <v>398</v>
      </c>
      <c r="C203" s="201" t="s">
        <v>10</v>
      </c>
      <c r="D203" s="202">
        <v>8.6999999999999993</v>
      </c>
      <c r="E203" s="236">
        <v>1433355</v>
      </c>
      <c r="F203" s="236"/>
      <c r="G203" s="236"/>
      <c r="H203" s="236"/>
      <c r="I203" s="236"/>
      <c r="J203" s="237"/>
      <c r="K203" s="245"/>
      <c r="L203" s="208"/>
      <c r="M203" s="208"/>
      <c r="N203" s="208"/>
      <c r="O203" s="208"/>
      <c r="P203" s="208"/>
      <c r="Q203" s="208"/>
      <c r="R203" s="208"/>
      <c r="S203" s="208"/>
      <c r="T203" s="208"/>
      <c r="U203" s="208"/>
      <c r="V203" s="208"/>
      <c r="W203" s="208"/>
      <c r="X203" s="209"/>
    </row>
    <row r="204" spans="1:24" s="251" customFormat="1" ht="43.95" customHeight="1">
      <c r="A204" s="196" t="s">
        <v>502</v>
      </c>
      <c r="B204" s="200" t="s">
        <v>400</v>
      </c>
      <c r="C204" s="201" t="s">
        <v>14</v>
      </c>
      <c r="D204" s="202">
        <v>5</v>
      </c>
      <c r="E204" s="307">
        <v>253000.00000000003</v>
      </c>
      <c r="F204" s="236">
        <v>9405.5518510692564</v>
      </c>
      <c r="G204" s="236">
        <v>23000</v>
      </c>
      <c r="H204" s="236">
        <v>0</v>
      </c>
      <c r="I204" s="236"/>
      <c r="J204" s="237"/>
      <c r="K204" s="308"/>
      <c r="L204" s="243"/>
      <c r="M204" s="243"/>
      <c r="N204" s="243"/>
      <c r="O204" s="243"/>
      <c r="P204" s="243"/>
      <c r="Q204" s="243"/>
      <c r="R204" s="309"/>
      <c r="S204" s="309"/>
      <c r="T204" s="309"/>
      <c r="U204" s="309"/>
      <c r="V204" s="309"/>
      <c r="W204" s="309"/>
    </row>
    <row r="205" spans="1:24" s="251" customFormat="1" ht="43.95" customHeight="1" thickBot="1">
      <c r="A205" s="196" t="s">
        <v>503</v>
      </c>
      <c r="B205" s="357" t="s">
        <v>401</v>
      </c>
      <c r="C205" s="358" t="s">
        <v>14</v>
      </c>
      <c r="D205" s="359">
        <v>4</v>
      </c>
      <c r="E205" s="307">
        <v>253000.00000000003</v>
      </c>
      <c r="F205" s="310">
        <v>9405.5518510692564</v>
      </c>
      <c r="G205" s="310">
        <v>23000</v>
      </c>
      <c r="H205" s="310">
        <v>0</v>
      </c>
      <c r="I205" s="310"/>
      <c r="J205" s="311"/>
      <c r="K205" s="308"/>
      <c r="L205" s="243"/>
      <c r="M205" s="243"/>
      <c r="N205" s="243"/>
      <c r="O205" s="243"/>
      <c r="P205" s="243"/>
      <c r="Q205" s="243"/>
      <c r="R205" s="309"/>
      <c r="S205" s="309"/>
      <c r="T205" s="309"/>
      <c r="U205" s="309"/>
      <c r="V205" s="309"/>
      <c r="W205" s="309"/>
    </row>
    <row r="206" spans="1:24" ht="43.95" customHeight="1">
      <c r="A206" s="196" t="s">
        <v>504</v>
      </c>
      <c r="B206" s="200" t="s">
        <v>393</v>
      </c>
      <c r="C206" s="201" t="s">
        <v>14</v>
      </c>
      <c r="D206" s="202">
        <v>6</v>
      </c>
      <c r="E206" s="236">
        <v>199800</v>
      </c>
      <c r="F206" s="236">
        <v>38393.745444972104</v>
      </c>
      <c r="G206" s="236">
        <v>15595.5</v>
      </c>
      <c r="H206" s="236">
        <v>0</v>
      </c>
      <c r="I206" s="236"/>
      <c r="J206" s="237"/>
      <c r="K206" s="245"/>
      <c r="L206" s="208"/>
      <c r="M206" s="208"/>
      <c r="N206" s="208"/>
      <c r="O206" s="208"/>
      <c r="P206" s="208"/>
      <c r="Q206" s="208"/>
      <c r="R206" s="208"/>
      <c r="S206" s="208"/>
      <c r="T206" s="208"/>
      <c r="U206" s="208"/>
      <c r="V206" s="208"/>
      <c r="W206" s="208"/>
      <c r="X206" s="209"/>
    </row>
    <row r="207" spans="1:24" ht="49.2" customHeight="1">
      <c r="A207" s="196" t="s">
        <v>505</v>
      </c>
      <c r="B207" s="200" t="s">
        <v>395</v>
      </c>
      <c r="C207" s="201" t="s">
        <v>14</v>
      </c>
      <c r="D207" s="202">
        <v>8</v>
      </c>
      <c r="E207" s="236">
        <v>53364.36</v>
      </c>
      <c r="F207" s="236">
        <v>17451.70247498732</v>
      </c>
      <c r="G207" s="236">
        <v>15595.5</v>
      </c>
      <c r="H207" s="236">
        <v>0</v>
      </c>
      <c r="I207" s="236"/>
      <c r="J207" s="237"/>
      <c r="K207" s="245"/>
      <c r="L207" s="208"/>
      <c r="M207" s="208"/>
      <c r="N207" s="208"/>
      <c r="O207" s="208"/>
      <c r="P207" s="208"/>
      <c r="Q207" s="208"/>
      <c r="R207" s="208"/>
      <c r="S207" s="208"/>
      <c r="T207" s="208"/>
      <c r="U207" s="208"/>
      <c r="V207" s="208"/>
      <c r="W207" s="208"/>
      <c r="X207" s="209"/>
    </row>
    <row r="208" spans="1:24" ht="49.2" customHeight="1">
      <c r="A208" s="196" t="s">
        <v>506</v>
      </c>
      <c r="B208" s="200" t="s">
        <v>571</v>
      </c>
      <c r="C208" s="201" t="s">
        <v>14</v>
      </c>
      <c r="D208" s="202">
        <v>7</v>
      </c>
      <c r="E208" s="236">
        <v>254933.7</v>
      </c>
      <c r="F208" s="236">
        <v>17451.70247498732</v>
      </c>
      <c r="G208" s="236">
        <v>25493.370000000003</v>
      </c>
      <c r="H208" s="236">
        <v>0</v>
      </c>
      <c r="I208" s="236"/>
      <c r="J208" s="237"/>
      <c r="K208" s="245"/>
      <c r="L208" s="208"/>
      <c r="M208" s="208"/>
      <c r="N208" s="208"/>
      <c r="O208" s="208"/>
      <c r="P208" s="208"/>
      <c r="Q208" s="208"/>
      <c r="R208" s="208"/>
      <c r="S208" s="208"/>
      <c r="T208" s="208"/>
      <c r="U208" s="208"/>
      <c r="V208" s="208"/>
      <c r="W208" s="208"/>
      <c r="X208" s="209"/>
    </row>
    <row r="209" spans="1:24" ht="49.2" customHeight="1">
      <c r="A209" s="196" t="s">
        <v>507</v>
      </c>
      <c r="B209" s="200" t="s">
        <v>397</v>
      </c>
      <c r="C209" s="201" t="s">
        <v>14</v>
      </c>
      <c r="D209" s="202">
        <v>6</v>
      </c>
      <c r="E209" s="236">
        <v>932289</v>
      </c>
      <c r="F209" s="236">
        <v>62826.12890995435</v>
      </c>
      <c r="G209" s="236">
        <v>93228.900000000009</v>
      </c>
      <c r="H209" s="236">
        <v>0</v>
      </c>
      <c r="I209" s="236"/>
      <c r="J209" s="237"/>
      <c r="K209" s="245"/>
      <c r="L209" s="208"/>
      <c r="M209" s="208"/>
      <c r="N209" s="208"/>
      <c r="O209" s="208"/>
      <c r="P209" s="208"/>
      <c r="Q209" s="208"/>
      <c r="R209" s="208"/>
      <c r="S209" s="208"/>
      <c r="T209" s="208"/>
      <c r="U209" s="208"/>
      <c r="V209" s="208"/>
      <c r="W209" s="208"/>
      <c r="X209" s="209"/>
    </row>
    <row r="210" spans="1:24" s="251" customFormat="1" ht="49.2" customHeight="1">
      <c r="A210" s="196" t="s">
        <v>508</v>
      </c>
      <c r="B210" s="200" t="s">
        <v>399</v>
      </c>
      <c r="C210" s="201" t="s">
        <v>14</v>
      </c>
      <c r="D210" s="202">
        <v>6</v>
      </c>
      <c r="E210" s="236">
        <v>610389</v>
      </c>
      <c r="F210" s="236">
        <v>69806.809899949279</v>
      </c>
      <c r="G210" s="236">
        <v>61038.9</v>
      </c>
      <c r="H210" s="236">
        <v>0</v>
      </c>
      <c r="I210" s="236"/>
      <c r="J210" s="237"/>
      <c r="K210" s="308"/>
      <c r="L210" s="243" t="s">
        <v>12</v>
      </c>
      <c r="M210" s="243"/>
      <c r="N210" s="243"/>
      <c r="O210" s="243"/>
      <c r="P210" s="243"/>
      <c r="Q210" s="243"/>
      <c r="R210" s="309"/>
      <c r="S210" s="309"/>
      <c r="T210" s="309"/>
      <c r="U210" s="309"/>
      <c r="V210" s="309"/>
      <c r="W210" s="309"/>
    </row>
    <row r="211" spans="1:24" ht="49.2" customHeight="1">
      <c r="A211" s="196" t="s">
        <v>509</v>
      </c>
      <c r="B211" s="200" t="s">
        <v>572</v>
      </c>
      <c r="C211" s="201" t="s">
        <v>14</v>
      </c>
      <c r="D211" s="202">
        <v>1</v>
      </c>
      <c r="E211" s="236">
        <v>481497.04875000002</v>
      </c>
      <c r="F211" s="236">
        <v>62196.951837905901</v>
      </c>
      <c r="G211" s="236">
        <v>48149.704875000003</v>
      </c>
      <c r="H211" s="236">
        <v>0</v>
      </c>
      <c r="I211" s="236"/>
      <c r="J211" s="237"/>
      <c r="K211" s="245"/>
      <c r="L211" s="208"/>
      <c r="M211" s="208"/>
      <c r="N211" s="208"/>
      <c r="O211" s="208"/>
      <c r="P211" s="208"/>
      <c r="Q211" s="208"/>
      <c r="R211" s="208"/>
      <c r="S211" s="208"/>
      <c r="T211" s="208"/>
      <c r="U211" s="208"/>
      <c r="V211" s="208"/>
      <c r="W211" s="208"/>
      <c r="X211" s="209"/>
    </row>
    <row r="212" spans="1:24" ht="42.75" customHeight="1">
      <c r="A212" s="196" t="s">
        <v>510</v>
      </c>
      <c r="B212" s="200" t="s">
        <v>573</v>
      </c>
      <c r="C212" s="201" t="s">
        <v>14</v>
      </c>
      <c r="D212" s="202">
        <v>1</v>
      </c>
      <c r="E212" s="236">
        <v>126096</v>
      </c>
      <c r="F212" s="236">
        <v>27922.723959979714</v>
      </c>
      <c r="G212" s="236">
        <v>12609.6</v>
      </c>
      <c r="H212" s="236">
        <v>0</v>
      </c>
      <c r="I212" s="236"/>
      <c r="J212" s="237"/>
      <c r="K212" s="245"/>
      <c r="L212" s="208"/>
      <c r="M212" s="208"/>
      <c r="N212" s="208"/>
      <c r="O212" s="208"/>
      <c r="P212" s="208"/>
      <c r="Q212" s="208"/>
      <c r="R212" s="208"/>
      <c r="S212" s="208"/>
      <c r="T212" s="208"/>
      <c r="U212" s="208"/>
      <c r="V212" s="208"/>
      <c r="W212" s="208"/>
      <c r="X212" s="209"/>
    </row>
    <row r="213" spans="1:24" ht="39.75" customHeight="1">
      <c r="A213" s="196" t="s">
        <v>511</v>
      </c>
      <c r="B213" s="200" t="s">
        <v>392</v>
      </c>
      <c r="C213" s="201" t="s">
        <v>14</v>
      </c>
      <c r="D213" s="202">
        <v>1</v>
      </c>
      <c r="E213" s="236">
        <v>143412</v>
      </c>
      <c r="F213" s="236">
        <v>24432.383464982249</v>
      </c>
      <c r="G213" s="236">
        <v>12609.6</v>
      </c>
      <c r="H213" s="236">
        <v>0</v>
      </c>
      <c r="I213" s="236"/>
      <c r="J213" s="237"/>
      <c r="K213" s="245"/>
      <c r="L213" s="208"/>
      <c r="M213" s="208"/>
      <c r="N213" s="208"/>
      <c r="O213" s="208"/>
      <c r="P213" s="208"/>
      <c r="Q213" s="208"/>
      <c r="R213" s="208"/>
      <c r="S213" s="208"/>
      <c r="T213" s="208"/>
      <c r="U213" s="208"/>
      <c r="V213" s="208"/>
      <c r="W213" s="208"/>
      <c r="X213" s="209"/>
    </row>
    <row r="214" spans="1:24" ht="33.75" customHeight="1">
      <c r="A214" s="196" t="s">
        <v>512</v>
      </c>
      <c r="B214" s="200" t="s">
        <v>574</v>
      </c>
      <c r="C214" s="201" t="s">
        <v>14</v>
      </c>
      <c r="D214" s="202">
        <v>1</v>
      </c>
      <c r="E214" s="236">
        <v>155955</v>
      </c>
      <c r="F214" s="236">
        <v>52355.107424961963</v>
      </c>
      <c r="G214" s="236">
        <v>15595.5</v>
      </c>
      <c r="H214" s="236">
        <v>0</v>
      </c>
      <c r="I214" s="236"/>
      <c r="J214" s="237"/>
      <c r="K214" s="245"/>
      <c r="L214" s="208"/>
      <c r="M214" s="208"/>
      <c r="N214" s="208"/>
      <c r="O214" s="208"/>
      <c r="P214" s="208"/>
      <c r="Q214" s="208"/>
      <c r="R214" s="208"/>
      <c r="S214" s="208"/>
      <c r="T214" s="208"/>
      <c r="U214" s="208"/>
      <c r="V214" s="208"/>
      <c r="W214" s="208"/>
      <c r="X214" s="209"/>
    </row>
    <row r="215" spans="1:24" ht="34.5" customHeight="1">
      <c r="A215" s="196" t="s">
        <v>513</v>
      </c>
      <c r="B215" s="200" t="s">
        <v>402</v>
      </c>
      <c r="C215" s="201" t="s">
        <v>14</v>
      </c>
      <c r="D215" s="202">
        <v>1</v>
      </c>
      <c r="E215" s="236">
        <v>1713481</v>
      </c>
      <c r="F215" s="236"/>
      <c r="G215" s="236"/>
      <c r="H215" s="236"/>
      <c r="I215" s="236"/>
      <c r="J215" s="237"/>
      <c r="K215" s="245"/>
      <c r="L215" s="208"/>
      <c r="M215" s="208"/>
      <c r="N215" s="208"/>
      <c r="O215" s="208"/>
      <c r="P215" s="208"/>
      <c r="Q215" s="208"/>
      <c r="R215" s="208"/>
      <c r="S215" s="208"/>
      <c r="T215" s="208"/>
      <c r="U215" s="208"/>
      <c r="V215" s="208"/>
      <c r="W215" s="208"/>
      <c r="X215" s="209"/>
    </row>
    <row r="216" spans="1:24" ht="37.5" customHeight="1">
      <c r="A216" s="196" t="s">
        <v>514</v>
      </c>
      <c r="B216" s="200" t="s">
        <v>394</v>
      </c>
      <c r="C216" s="201" t="s">
        <v>14</v>
      </c>
      <c r="D216" s="202">
        <v>1</v>
      </c>
      <c r="E216" s="236">
        <v>458150</v>
      </c>
      <c r="F216" s="236"/>
      <c r="G216" s="236"/>
      <c r="H216" s="236">
        <v>0</v>
      </c>
      <c r="I216" s="236"/>
      <c r="J216" s="237"/>
      <c r="K216" s="245"/>
      <c r="L216" s="208"/>
      <c r="M216" s="208"/>
      <c r="N216" s="208"/>
      <c r="O216" s="208"/>
      <c r="P216" s="208"/>
      <c r="Q216" s="208"/>
      <c r="R216" s="208"/>
      <c r="S216" s="208"/>
      <c r="T216" s="208"/>
      <c r="U216" s="208"/>
      <c r="V216" s="208"/>
      <c r="W216" s="208"/>
      <c r="X216" s="209"/>
    </row>
    <row r="217" spans="1:24" s="251" customFormat="1" ht="39" customHeight="1" thickBot="1">
      <c r="A217" s="196" t="s">
        <v>515</v>
      </c>
      <c r="B217" s="200" t="s">
        <v>403</v>
      </c>
      <c r="C217" s="201" t="s">
        <v>14</v>
      </c>
      <c r="D217" s="202">
        <v>1</v>
      </c>
      <c r="E217" s="236">
        <v>1587177.9000000001</v>
      </c>
      <c r="F217" s="236">
        <v>110189.13364412103</v>
      </c>
      <c r="G217" s="236">
        <v>144288.9</v>
      </c>
      <c r="H217" s="236">
        <v>0</v>
      </c>
      <c r="I217" s="236"/>
      <c r="J217" s="237"/>
      <c r="K217" s="308"/>
      <c r="L217" s="243"/>
      <c r="M217" s="243"/>
      <c r="N217" s="243"/>
      <c r="O217" s="243"/>
      <c r="P217" s="243"/>
      <c r="Q217" s="243"/>
      <c r="R217" s="309"/>
      <c r="S217" s="309"/>
      <c r="T217" s="309"/>
      <c r="U217" s="309"/>
      <c r="V217" s="309"/>
      <c r="W217" s="309"/>
    </row>
    <row r="218" spans="1:24" s="244" customFormat="1" ht="22.95" customHeight="1" thickBot="1">
      <c r="A218" s="373" t="s">
        <v>9</v>
      </c>
      <c r="B218" s="374"/>
      <c r="C218" s="374"/>
      <c r="D218" s="374"/>
      <c r="E218" s="374"/>
      <c r="F218" s="374"/>
      <c r="G218" s="374"/>
      <c r="H218" s="374"/>
      <c r="I218" s="374"/>
      <c r="J218" s="298"/>
      <c r="K218" s="299"/>
      <c r="L218" s="243"/>
      <c r="M218" s="243"/>
      <c r="N218" s="243"/>
      <c r="O218" s="243"/>
      <c r="P218" s="243"/>
      <c r="Q218" s="243"/>
      <c r="R218" s="243"/>
      <c r="S218" s="243"/>
      <c r="T218" s="243"/>
      <c r="U218" s="243"/>
      <c r="V218" s="243"/>
      <c r="W218" s="243"/>
      <c r="X218" s="238"/>
    </row>
    <row r="219" spans="1:24" ht="13.2" customHeight="1" thickBot="1">
      <c r="A219" s="208"/>
      <c r="B219" s="208"/>
      <c r="C219" s="208"/>
      <c r="D219" s="267"/>
      <c r="E219" s="268"/>
      <c r="F219" s="268"/>
      <c r="G219" s="268"/>
      <c r="H219" s="268"/>
      <c r="I219" s="269"/>
      <c r="J219" s="269"/>
      <c r="K219" s="245"/>
      <c r="L219" s="208"/>
      <c r="M219" s="208"/>
      <c r="N219" s="208"/>
      <c r="O219" s="208"/>
      <c r="P219" s="208"/>
      <c r="Q219" s="208"/>
      <c r="R219" s="208"/>
      <c r="S219" s="208"/>
      <c r="T219" s="208"/>
      <c r="U219" s="208"/>
      <c r="V219" s="208"/>
      <c r="W219" s="208"/>
      <c r="X219" s="209"/>
    </row>
    <row r="220" spans="1:24" ht="21" customHeight="1" thickBot="1">
      <c r="A220" s="312">
        <v>13</v>
      </c>
      <c r="B220" s="372" t="s">
        <v>441</v>
      </c>
      <c r="C220" s="372"/>
      <c r="D220" s="372"/>
      <c r="E220" s="372"/>
      <c r="F220" s="372"/>
      <c r="G220" s="372"/>
      <c r="H220" s="372"/>
      <c r="I220" s="372"/>
      <c r="J220" s="372"/>
      <c r="K220" s="227"/>
      <c r="L220" s="228"/>
      <c r="M220" s="228"/>
      <c r="N220" s="228"/>
      <c r="O220" s="228"/>
      <c r="P220" s="228"/>
      <c r="Q220" s="228"/>
      <c r="R220" s="228"/>
      <c r="S220" s="228"/>
      <c r="T220" s="228"/>
      <c r="U220" s="228"/>
      <c r="V220" s="228"/>
      <c r="W220" s="228"/>
      <c r="X220" s="229"/>
    </row>
    <row r="221" spans="1:24" ht="24.6" customHeight="1" thickBot="1">
      <c r="A221" s="360" t="s">
        <v>410</v>
      </c>
      <c r="B221" s="361" t="s">
        <v>348</v>
      </c>
      <c r="C221" s="362" t="s">
        <v>10</v>
      </c>
      <c r="D221" s="363">
        <v>215.30929999999995</v>
      </c>
      <c r="E221" s="313">
        <v>12684.341236162289</v>
      </c>
      <c r="F221" s="313">
        <v>12237.226110229043</v>
      </c>
      <c r="G221" s="313">
        <v>531.23870033300011</v>
      </c>
      <c r="H221" s="313">
        <v>0</v>
      </c>
      <c r="I221" s="313"/>
      <c r="J221" s="314"/>
      <c r="K221" s="283"/>
      <c r="L221" s="208" t="s">
        <v>12</v>
      </c>
      <c r="M221" s="208"/>
      <c r="N221" s="208"/>
      <c r="O221" s="208"/>
      <c r="P221" s="208"/>
      <c r="Q221" s="208"/>
      <c r="R221" s="208"/>
      <c r="S221" s="208"/>
      <c r="T221" s="208"/>
      <c r="U221" s="208"/>
      <c r="V221" s="208"/>
      <c r="W221" s="208"/>
      <c r="X221" s="209"/>
    </row>
    <row r="222" spans="1:24" ht="33.6" customHeight="1" thickBot="1">
      <c r="A222" s="360" t="s">
        <v>411</v>
      </c>
      <c r="B222" s="351" t="s">
        <v>404</v>
      </c>
      <c r="C222" s="350" t="s">
        <v>296</v>
      </c>
      <c r="D222" s="202">
        <v>161.95999999999998</v>
      </c>
      <c r="E222" s="236">
        <v>7610.6047416973715</v>
      </c>
      <c r="F222" s="236">
        <v>6611.7812817534241</v>
      </c>
      <c r="G222" s="236">
        <v>837.16652158671093</v>
      </c>
      <c r="H222" s="236">
        <v>0</v>
      </c>
      <c r="I222" s="313"/>
      <c r="J222" s="314"/>
      <c r="K222" s="245"/>
      <c r="L222" s="208" t="s">
        <v>12</v>
      </c>
      <c r="M222" s="208"/>
      <c r="N222" s="208"/>
      <c r="O222" s="208"/>
      <c r="P222" s="208"/>
      <c r="Q222" s="208"/>
      <c r="R222" s="208"/>
      <c r="S222" s="208"/>
      <c r="T222" s="208"/>
      <c r="U222" s="208"/>
      <c r="V222" s="208"/>
      <c r="W222" s="208"/>
      <c r="X222" s="209"/>
    </row>
    <row r="223" spans="1:24" ht="33.6" customHeight="1" thickBot="1">
      <c r="A223" s="360" t="s">
        <v>438</v>
      </c>
      <c r="B223" s="351" t="s">
        <v>575</v>
      </c>
      <c r="C223" s="350" t="s">
        <v>10</v>
      </c>
      <c r="D223" s="202">
        <v>311.70200000000011</v>
      </c>
      <c r="E223" s="236">
        <v>16416.067500000005</v>
      </c>
      <c r="F223" s="236">
        <v>7699.7059934390427</v>
      </c>
      <c r="G223" s="236">
        <v>2708.6511375000014</v>
      </c>
      <c r="H223" s="236">
        <v>56.985729166666665</v>
      </c>
      <c r="I223" s="313"/>
      <c r="J223" s="314"/>
      <c r="K223" s="245"/>
      <c r="L223" s="208" t="s">
        <v>12</v>
      </c>
      <c r="M223" s="208"/>
      <c r="N223" s="208"/>
      <c r="O223" s="208"/>
      <c r="P223" s="208"/>
      <c r="Q223" s="208"/>
      <c r="R223" s="208"/>
      <c r="S223" s="208"/>
      <c r="T223" s="208"/>
      <c r="U223" s="208"/>
      <c r="V223" s="208"/>
      <c r="W223" s="208"/>
      <c r="X223" s="209"/>
    </row>
    <row r="224" spans="1:24" ht="33.6" customHeight="1" thickBot="1">
      <c r="A224" s="360" t="s">
        <v>439</v>
      </c>
      <c r="B224" s="364" t="s">
        <v>576</v>
      </c>
      <c r="C224" s="365" t="s">
        <v>296</v>
      </c>
      <c r="D224" s="359">
        <v>1195.44</v>
      </c>
      <c r="E224" s="236">
        <v>16416.067500000005</v>
      </c>
      <c r="F224" s="236">
        <v>7699.7059934390427</v>
      </c>
      <c r="G224" s="236">
        <v>2708.6511375000014</v>
      </c>
      <c r="H224" s="236">
        <v>56.985729166666665</v>
      </c>
      <c r="I224" s="313"/>
      <c r="J224" s="314"/>
      <c r="K224" s="245"/>
      <c r="L224" s="208" t="s">
        <v>12</v>
      </c>
      <c r="M224" s="208"/>
      <c r="N224" s="208"/>
      <c r="O224" s="208"/>
      <c r="P224" s="208"/>
      <c r="Q224" s="208"/>
      <c r="R224" s="208"/>
      <c r="S224" s="208"/>
      <c r="T224" s="208"/>
      <c r="U224" s="208"/>
      <c r="V224" s="208"/>
      <c r="W224" s="208"/>
      <c r="X224" s="209"/>
    </row>
    <row r="225" spans="1:24" ht="33.6" customHeight="1" thickBot="1">
      <c r="A225" s="360" t="s">
        <v>440</v>
      </c>
      <c r="B225" s="366" t="s">
        <v>405</v>
      </c>
      <c r="C225" s="367" t="s">
        <v>296</v>
      </c>
      <c r="D225" s="368">
        <v>54.33</v>
      </c>
      <c r="E225" s="315">
        <v>7610.6047416973715</v>
      </c>
      <c r="F225" s="315">
        <v>6611.7812817534241</v>
      </c>
      <c r="G225" s="315">
        <v>837.16652158671093</v>
      </c>
      <c r="H225" s="315">
        <v>0</v>
      </c>
      <c r="I225" s="313"/>
      <c r="J225" s="314"/>
      <c r="K225" s="245"/>
      <c r="L225" s="208"/>
      <c r="M225" s="208"/>
      <c r="N225" s="208"/>
      <c r="O225" s="208"/>
      <c r="P225" s="208"/>
      <c r="Q225" s="208"/>
      <c r="R225" s="208"/>
      <c r="S225" s="208"/>
      <c r="T225" s="208"/>
      <c r="U225" s="208"/>
      <c r="V225" s="208"/>
      <c r="W225" s="208"/>
      <c r="X225" s="209"/>
    </row>
    <row r="226" spans="1:24" s="244" customFormat="1" ht="22.95" customHeight="1" thickBot="1">
      <c r="A226" s="373" t="s">
        <v>9</v>
      </c>
      <c r="B226" s="374"/>
      <c r="C226" s="374"/>
      <c r="D226" s="374"/>
      <c r="E226" s="374"/>
      <c r="F226" s="374"/>
      <c r="G226" s="374"/>
      <c r="H226" s="374"/>
      <c r="I226" s="374"/>
      <c r="J226" s="298"/>
      <c r="K226" s="299"/>
      <c r="L226" s="243"/>
      <c r="M226" s="243"/>
      <c r="N226" s="243"/>
      <c r="O226" s="243"/>
      <c r="P226" s="243"/>
      <c r="Q226" s="243"/>
      <c r="R226" s="243"/>
      <c r="S226" s="243"/>
      <c r="T226" s="243"/>
      <c r="U226" s="243"/>
      <c r="V226" s="243"/>
      <c r="W226" s="243"/>
      <c r="X226" s="238"/>
    </row>
    <row r="227" spans="1:24" ht="13.2" customHeight="1" thickBot="1">
      <c r="A227" s="208"/>
      <c r="B227" s="208"/>
      <c r="C227" s="208"/>
      <c r="D227" s="267"/>
      <c r="E227" s="268"/>
      <c r="F227" s="268"/>
      <c r="G227" s="268"/>
      <c r="H227" s="268"/>
      <c r="I227" s="269"/>
      <c r="J227" s="269"/>
      <c r="K227" s="245"/>
      <c r="L227" s="208"/>
      <c r="M227" s="208"/>
      <c r="N227" s="208"/>
      <c r="O227" s="208"/>
      <c r="P227" s="208"/>
      <c r="Q227" s="208"/>
      <c r="R227" s="208"/>
      <c r="S227" s="208"/>
      <c r="T227" s="208"/>
      <c r="U227" s="208"/>
      <c r="V227" s="208"/>
      <c r="W227" s="208"/>
      <c r="X227" s="209"/>
    </row>
    <row r="228" spans="1:24" ht="21" customHeight="1" thickBot="1">
      <c r="A228" s="312">
        <v>14</v>
      </c>
      <c r="B228" s="372" t="s">
        <v>409</v>
      </c>
      <c r="C228" s="372"/>
      <c r="D228" s="372"/>
      <c r="E228" s="372"/>
      <c r="F228" s="372"/>
      <c r="G228" s="372"/>
      <c r="H228" s="372"/>
      <c r="I228" s="372"/>
      <c r="J228" s="372"/>
      <c r="K228" s="227"/>
      <c r="L228" s="228"/>
      <c r="M228" s="228"/>
      <c r="N228" s="228"/>
      <c r="O228" s="228"/>
      <c r="P228" s="228"/>
      <c r="Q228" s="228"/>
      <c r="R228" s="228"/>
      <c r="S228" s="228"/>
      <c r="T228" s="228"/>
      <c r="U228" s="228"/>
      <c r="V228" s="228"/>
      <c r="W228" s="228"/>
      <c r="X228" s="229"/>
    </row>
    <row r="229" spans="1:24" ht="36" customHeight="1">
      <c r="A229" s="334" t="s">
        <v>412</v>
      </c>
      <c r="B229" s="351" t="s">
        <v>485</v>
      </c>
      <c r="C229" s="350" t="s">
        <v>14</v>
      </c>
      <c r="D229" s="202">
        <v>9</v>
      </c>
      <c r="E229" s="236">
        <v>216339</v>
      </c>
      <c r="F229" s="236">
        <v>67538.088578200928</v>
      </c>
      <c r="G229" s="236">
        <v>21633.9</v>
      </c>
      <c r="H229" s="236">
        <v>0</v>
      </c>
      <c r="I229" s="236"/>
      <c r="J229" s="236"/>
      <c r="K229" s="297"/>
      <c r="L229" s="208" t="s">
        <v>12</v>
      </c>
      <c r="M229" s="208"/>
      <c r="N229" s="208"/>
      <c r="O229" s="208"/>
      <c r="P229" s="208"/>
      <c r="Q229" s="208"/>
      <c r="R229" s="208"/>
      <c r="S229" s="208"/>
      <c r="T229" s="208"/>
      <c r="U229" s="208"/>
      <c r="V229" s="208"/>
      <c r="W229" s="208"/>
      <c r="X229" s="209"/>
    </row>
    <row r="230" spans="1:24" ht="33.6" customHeight="1" thickBot="1">
      <c r="A230" s="334" t="s">
        <v>413</v>
      </c>
      <c r="B230" s="351" t="s">
        <v>486</v>
      </c>
      <c r="C230" s="350" t="s">
        <v>14</v>
      </c>
      <c r="D230" s="202">
        <v>1</v>
      </c>
      <c r="E230" s="236">
        <v>181085.95500000002</v>
      </c>
      <c r="F230" s="236">
        <v>26177.553712480982</v>
      </c>
      <c r="G230" s="236">
        <v>18108.595500000003</v>
      </c>
      <c r="H230" s="236">
        <v>0</v>
      </c>
      <c r="I230" s="236"/>
      <c r="J230" s="236"/>
      <c r="K230" s="297"/>
      <c r="L230" s="208" t="s">
        <v>12</v>
      </c>
      <c r="M230" s="208"/>
      <c r="N230" s="208"/>
      <c r="O230" s="208"/>
      <c r="P230" s="208"/>
      <c r="Q230" s="208"/>
      <c r="R230" s="208"/>
      <c r="S230" s="208"/>
      <c r="T230" s="208"/>
      <c r="U230" s="208"/>
      <c r="V230" s="208"/>
      <c r="W230" s="208"/>
      <c r="X230" s="209"/>
    </row>
    <row r="231" spans="1:24" s="244" customFormat="1" ht="22.95" customHeight="1" thickBot="1">
      <c r="A231" s="375" t="s">
        <v>9</v>
      </c>
      <c r="B231" s="376"/>
      <c r="C231" s="376"/>
      <c r="D231" s="376"/>
      <c r="E231" s="376"/>
      <c r="F231" s="376"/>
      <c r="G231" s="376"/>
      <c r="H231" s="376"/>
      <c r="I231" s="376"/>
      <c r="J231" s="316"/>
      <c r="K231" s="299"/>
      <c r="L231" s="243"/>
      <c r="M231" s="243"/>
      <c r="N231" s="243"/>
      <c r="O231" s="243"/>
      <c r="P231" s="243"/>
      <c r="Q231" s="243"/>
      <c r="R231" s="243"/>
      <c r="S231" s="243"/>
      <c r="T231" s="243"/>
      <c r="U231" s="243"/>
      <c r="V231" s="243"/>
      <c r="W231" s="243"/>
      <c r="X231" s="238"/>
    </row>
    <row r="232" spans="1:24" ht="13.2" customHeight="1">
      <c r="A232" s="208"/>
      <c r="B232" s="208"/>
      <c r="C232" s="208"/>
      <c r="D232" s="267"/>
      <c r="E232" s="268"/>
      <c r="F232" s="268"/>
      <c r="G232" s="268"/>
      <c r="H232" s="268"/>
      <c r="I232" s="269"/>
      <c r="J232" s="269"/>
      <c r="K232" s="245"/>
      <c r="L232" s="208"/>
      <c r="M232" s="208"/>
      <c r="N232" s="208"/>
      <c r="O232" s="208"/>
      <c r="P232" s="208"/>
      <c r="Q232" s="208"/>
      <c r="R232" s="208"/>
      <c r="S232" s="208"/>
      <c r="T232" s="208"/>
      <c r="U232" s="208"/>
      <c r="V232" s="208"/>
      <c r="W232" s="208"/>
      <c r="X232" s="209"/>
    </row>
    <row r="233" spans="1:24" ht="21" customHeight="1">
      <c r="A233" s="246">
        <v>15</v>
      </c>
      <c r="B233" s="370" t="s">
        <v>17</v>
      </c>
      <c r="C233" s="370"/>
      <c r="D233" s="370"/>
      <c r="E233" s="370"/>
      <c r="F233" s="370"/>
      <c r="G233" s="370"/>
      <c r="H233" s="370"/>
      <c r="I233" s="370"/>
      <c r="J233" s="370"/>
      <c r="K233" s="247"/>
      <c r="L233" s="228"/>
      <c r="M233" s="228"/>
      <c r="N233" s="228"/>
      <c r="O233" s="228"/>
      <c r="P233" s="228"/>
      <c r="Q233" s="228"/>
      <c r="R233" s="228"/>
      <c r="S233" s="228"/>
      <c r="T233" s="228"/>
      <c r="U233" s="228"/>
      <c r="V233" s="228"/>
      <c r="W233" s="228"/>
      <c r="X233" s="229"/>
    </row>
    <row r="234" spans="1:24" ht="22.95" customHeight="1">
      <c r="A234" s="369" t="s">
        <v>414</v>
      </c>
      <c r="B234" s="369" t="s">
        <v>316</v>
      </c>
      <c r="C234" s="343" t="s">
        <v>10</v>
      </c>
      <c r="D234" s="355">
        <v>411.44</v>
      </c>
      <c r="E234" s="302">
        <v>6221.3875780517519</v>
      </c>
      <c r="F234" s="302">
        <v>2633.6842239046177</v>
      </c>
      <c r="G234" s="302"/>
      <c r="H234" s="302"/>
      <c r="I234" s="302"/>
      <c r="J234" s="302"/>
      <c r="K234" s="297"/>
      <c r="L234" s="208" t="s">
        <v>12</v>
      </c>
      <c r="M234" s="208"/>
      <c r="N234" s="208"/>
      <c r="O234" s="208"/>
      <c r="P234" s="208"/>
      <c r="Q234" s="208"/>
      <c r="R234" s="208"/>
      <c r="S234" s="208"/>
      <c r="T234" s="208"/>
      <c r="U234" s="208"/>
      <c r="V234" s="208"/>
      <c r="W234" s="208"/>
      <c r="X234" s="209"/>
    </row>
    <row r="235" spans="1:24" s="244" customFormat="1" ht="22.95" customHeight="1">
      <c r="A235" s="371" t="s">
        <v>9</v>
      </c>
      <c r="B235" s="371" t="s">
        <v>9</v>
      </c>
      <c r="C235" s="371"/>
      <c r="D235" s="371"/>
      <c r="E235" s="371"/>
      <c r="F235" s="371"/>
      <c r="G235" s="371"/>
      <c r="H235" s="371"/>
      <c r="I235" s="371"/>
      <c r="J235" s="280"/>
      <c r="K235" s="258"/>
      <c r="L235" s="243"/>
      <c r="M235" s="243"/>
      <c r="N235" s="243"/>
      <c r="O235" s="243"/>
      <c r="P235" s="243"/>
      <c r="Q235" s="243"/>
      <c r="R235" s="243"/>
      <c r="S235" s="243"/>
      <c r="T235" s="243"/>
      <c r="U235" s="243"/>
      <c r="V235" s="243"/>
      <c r="W235" s="243"/>
      <c r="X235" s="238"/>
    </row>
    <row r="236" spans="1:24" ht="12.75" customHeight="1">
      <c r="A236" s="208"/>
      <c r="B236" s="208"/>
      <c r="C236" s="208"/>
      <c r="D236" s="267"/>
      <c r="E236" s="268"/>
      <c r="F236" s="268"/>
      <c r="G236" s="268"/>
      <c r="H236" s="268"/>
      <c r="I236" s="269"/>
      <c r="J236" s="269"/>
      <c r="K236" s="245"/>
      <c r="L236" s="208"/>
      <c r="M236" s="208"/>
      <c r="N236" s="208"/>
      <c r="O236" s="208"/>
      <c r="P236" s="208"/>
      <c r="Q236" s="208"/>
      <c r="R236" s="208"/>
      <c r="S236" s="208"/>
      <c r="T236" s="208"/>
      <c r="U236" s="208"/>
      <c r="V236" s="208"/>
      <c r="W236" s="208"/>
      <c r="X236" s="209"/>
    </row>
    <row r="237" spans="1:24" ht="13.2" customHeight="1">
      <c r="A237" s="208"/>
      <c r="B237" s="208"/>
      <c r="C237" s="208"/>
      <c r="D237" s="267"/>
      <c r="E237" s="268"/>
      <c r="F237" s="268"/>
      <c r="G237" s="268"/>
      <c r="H237" s="268"/>
      <c r="I237" s="269"/>
      <c r="J237" s="269"/>
      <c r="K237" s="245"/>
      <c r="L237" s="208"/>
      <c r="M237" s="208"/>
      <c r="N237" s="208"/>
      <c r="O237" s="208"/>
      <c r="P237" s="208"/>
      <c r="Q237" s="208"/>
      <c r="R237" s="208"/>
      <c r="S237" s="208"/>
      <c r="T237" s="208"/>
      <c r="U237" s="208"/>
      <c r="V237" s="208"/>
      <c r="W237" s="208"/>
      <c r="X237" s="209"/>
    </row>
    <row r="238" spans="1:24" ht="12.75" customHeight="1" thickBot="1">
      <c r="A238" s="208"/>
      <c r="B238" s="208"/>
      <c r="C238" s="208"/>
      <c r="D238" s="267"/>
      <c r="E238" s="268"/>
      <c r="F238" s="268"/>
      <c r="G238" s="268"/>
      <c r="H238" s="268"/>
      <c r="I238" s="269"/>
      <c r="J238" s="269"/>
      <c r="K238" s="245"/>
      <c r="L238" s="208"/>
      <c r="M238" s="208"/>
      <c r="N238" s="208"/>
      <c r="O238" s="208"/>
      <c r="P238" s="208"/>
      <c r="Q238" s="208"/>
      <c r="R238" s="208"/>
      <c r="S238" s="208"/>
      <c r="T238" s="208"/>
      <c r="U238" s="208"/>
      <c r="V238" s="208"/>
      <c r="W238" s="208"/>
      <c r="X238" s="209"/>
    </row>
    <row r="239" spans="1:24" ht="21.6" customHeight="1">
      <c r="A239" s="208"/>
      <c r="B239" s="317" t="s">
        <v>18</v>
      </c>
      <c r="C239" s="228"/>
      <c r="D239" s="259"/>
      <c r="E239" s="260"/>
      <c r="F239" s="260"/>
      <c r="G239" s="260"/>
      <c r="H239" s="260"/>
      <c r="I239" s="318"/>
      <c r="J239" s="319">
        <v>0</v>
      </c>
      <c r="K239" s="258"/>
      <c r="L239" s="208"/>
      <c r="M239" s="208"/>
      <c r="N239" s="208"/>
      <c r="O239" s="208"/>
      <c r="P239" s="208"/>
      <c r="Q239" s="208"/>
      <c r="R239" s="208"/>
      <c r="S239" s="208"/>
      <c r="T239" s="208"/>
      <c r="U239" s="208"/>
      <c r="V239" s="208"/>
      <c r="W239" s="208"/>
      <c r="X239" s="209"/>
    </row>
    <row r="240" spans="1:24" ht="21.6" customHeight="1">
      <c r="A240" s="208"/>
      <c r="B240" s="320" t="s">
        <v>717</v>
      </c>
      <c r="C240" s="228"/>
      <c r="D240" s="259"/>
      <c r="E240" s="260"/>
      <c r="F240" s="260"/>
      <c r="G240" s="260"/>
      <c r="H240" s="260"/>
      <c r="I240" s="321"/>
      <c r="J240" s="322">
        <v>0</v>
      </c>
      <c r="K240" s="323"/>
      <c r="L240" s="208"/>
      <c r="M240" s="208"/>
      <c r="N240" s="208"/>
      <c r="O240" s="208"/>
      <c r="P240" s="208"/>
      <c r="Q240" s="208"/>
      <c r="R240" s="208"/>
      <c r="S240" s="208"/>
      <c r="T240" s="208"/>
      <c r="U240" s="208"/>
      <c r="V240" s="208"/>
      <c r="W240" s="208"/>
      <c r="X240" s="209"/>
    </row>
    <row r="241" spans="1:24" ht="21.6" customHeight="1">
      <c r="A241" s="208"/>
      <c r="B241" s="320" t="s">
        <v>718</v>
      </c>
      <c r="C241" s="208"/>
      <c r="D241" s="267"/>
      <c r="E241" s="268"/>
      <c r="F241" s="268"/>
      <c r="G241" s="268"/>
      <c r="H241" s="268"/>
      <c r="I241" s="321"/>
      <c r="J241" s="322">
        <v>0</v>
      </c>
      <c r="K241" s="208"/>
      <c r="L241" s="208"/>
      <c r="M241" s="208"/>
      <c r="N241" s="208"/>
      <c r="O241" s="208"/>
      <c r="P241" s="208"/>
      <c r="Q241" s="208"/>
      <c r="R241" s="208"/>
      <c r="S241" s="208"/>
      <c r="T241" s="208"/>
      <c r="U241" s="208"/>
      <c r="V241" s="208"/>
      <c r="W241" s="208"/>
      <c r="X241" s="209"/>
    </row>
    <row r="242" spans="1:24" ht="21.6" customHeight="1">
      <c r="A242" s="208"/>
      <c r="B242" s="320" t="s">
        <v>719</v>
      </c>
      <c r="C242" s="208"/>
      <c r="D242" s="267"/>
      <c r="E242" s="268"/>
      <c r="F242" s="268"/>
      <c r="G242" s="268"/>
      <c r="H242" s="268"/>
      <c r="I242" s="321"/>
      <c r="J242" s="322">
        <v>0</v>
      </c>
      <c r="K242" s="208"/>
      <c r="L242" s="208"/>
      <c r="M242" s="208"/>
      <c r="N242" s="208"/>
      <c r="O242" s="208"/>
      <c r="P242" s="208"/>
      <c r="Q242" s="208"/>
      <c r="R242" s="208"/>
      <c r="S242" s="208"/>
      <c r="T242" s="208"/>
      <c r="U242" s="208"/>
      <c r="V242" s="208"/>
      <c r="W242" s="208"/>
      <c r="X242" s="209"/>
    </row>
    <row r="243" spans="1:24" ht="21.6" customHeight="1">
      <c r="A243" s="208"/>
      <c r="B243" s="324"/>
      <c r="C243" s="208"/>
      <c r="D243" s="267"/>
      <c r="E243" s="268"/>
      <c r="F243" s="268"/>
      <c r="G243" s="268"/>
      <c r="H243" s="268"/>
      <c r="I243" s="325"/>
      <c r="J243" s="326">
        <v>0</v>
      </c>
      <c r="K243" s="208"/>
      <c r="L243" s="208"/>
      <c r="M243" s="208"/>
      <c r="N243" s="208"/>
      <c r="O243" s="208"/>
      <c r="P243" s="208"/>
      <c r="Q243" s="208"/>
      <c r="R243" s="208"/>
      <c r="S243" s="208"/>
      <c r="T243" s="208"/>
      <c r="U243" s="208"/>
      <c r="V243" s="208"/>
      <c r="W243" s="208"/>
      <c r="X243" s="209"/>
    </row>
    <row r="244" spans="1:24" ht="21.6" customHeight="1" thickBot="1">
      <c r="A244" s="208"/>
      <c r="B244" s="327" t="s">
        <v>442</v>
      </c>
      <c r="C244" s="228"/>
      <c r="D244" s="259"/>
      <c r="E244" s="260"/>
      <c r="F244" s="260"/>
      <c r="G244" s="260"/>
      <c r="H244" s="260"/>
      <c r="I244" s="328"/>
      <c r="J244" s="286">
        <v>0</v>
      </c>
      <c r="K244" s="208"/>
      <c r="L244" s="208"/>
      <c r="M244" s="208"/>
      <c r="N244" s="208"/>
      <c r="O244" s="208"/>
      <c r="P244" s="208"/>
      <c r="Q244" s="208"/>
      <c r="R244" s="208"/>
      <c r="S244" s="208"/>
      <c r="T244" s="208"/>
      <c r="U244" s="208"/>
      <c r="V244" s="208"/>
      <c r="W244" s="208"/>
      <c r="X244" s="209"/>
    </row>
    <row r="245" spans="1:24" ht="15.75" customHeight="1">
      <c r="A245" s="208"/>
      <c r="B245" s="208"/>
      <c r="C245" s="208"/>
      <c r="D245" s="267"/>
      <c r="E245" s="268"/>
      <c r="F245" s="268"/>
      <c r="G245" s="268"/>
      <c r="H245" s="268"/>
      <c r="I245" s="269"/>
      <c r="J245" s="269"/>
      <c r="K245" s="208"/>
      <c r="L245" s="208"/>
      <c r="M245" s="208"/>
      <c r="N245" s="208"/>
      <c r="O245" s="208"/>
      <c r="P245" s="208"/>
      <c r="Q245" s="208"/>
      <c r="R245" s="208"/>
      <c r="S245" s="208"/>
      <c r="T245" s="208"/>
      <c r="U245" s="208"/>
      <c r="V245" s="208"/>
      <c r="W245" s="208"/>
      <c r="X245" s="209"/>
    </row>
    <row r="246" spans="1:24" ht="15.75" customHeight="1">
      <c r="A246" s="208"/>
      <c r="B246" s="329"/>
      <c r="C246" s="329"/>
      <c r="D246" s="330"/>
      <c r="E246" s="331"/>
      <c r="F246" s="331"/>
      <c r="G246" s="331"/>
      <c r="H246" s="331"/>
      <c r="I246" s="332"/>
      <c r="J246" s="332"/>
      <c r="K246" s="329"/>
      <c r="L246" s="208"/>
      <c r="M246" s="208"/>
      <c r="N246" s="208"/>
      <c r="O246" s="208"/>
      <c r="P246" s="208"/>
      <c r="Q246" s="208"/>
      <c r="R246" s="208"/>
      <c r="S246" s="208"/>
      <c r="T246" s="208"/>
      <c r="U246" s="208"/>
      <c r="V246" s="208"/>
      <c r="W246" s="208"/>
      <c r="X246" s="209"/>
    </row>
    <row r="247" spans="1:24" ht="15.75" customHeight="1">
      <c r="A247" s="208"/>
      <c r="B247" s="208"/>
      <c r="C247" s="208"/>
      <c r="D247" s="267"/>
      <c r="E247" s="268"/>
      <c r="F247" s="268"/>
      <c r="G247" s="268"/>
      <c r="H247" s="268"/>
      <c r="I247" s="269"/>
      <c r="J247" s="269"/>
      <c r="K247" s="208"/>
      <c r="L247" s="208"/>
      <c r="M247" s="208"/>
      <c r="N247" s="208"/>
      <c r="O247" s="208"/>
      <c r="P247" s="208"/>
      <c r="Q247" s="208"/>
      <c r="R247" s="208"/>
      <c r="S247" s="208"/>
      <c r="T247" s="208"/>
      <c r="U247" s="208"/>
      <c r="V247" s="208"/>
      <c r="W247" s="208"/>
      <c r="X247" s="209"/>
    </row>
    <row r="248" spans="1:24" ht="15.75" customHeight="1">
      <c r="A248" s="208"/>
      <c r="B248" s="208"/>
      <c r="C248" s="208"/>
      <c r="D248" s="267"/>
      <c r="E248" s="268"/>
      <c r="F248" s="268"/>
      <c r="G248" s="268"/>
      <c r="H248" s="268"/>
      <c r="I248" s="269"/>
      <c r="J248" s="269"/>
      <c r="K248" s="208"/>
      <c r="L248" s="208"/>
      <c r="M248" s="208"/>
      <c r="N248" s="208"/>
      <c r="O248" s="208"/>
      <c r="P248" s="208"/>
      <c r="Q248" s="208"/>
      <c r="R248" s="208"/>
      <c r="S248" s="208"/>
      <c r="T248" s="208"/>
      <c r="U248" s="208"/>
      <c r="V248" s="208"/>
      <c r="W248" s="208"/>
      <c r="X248" s="209"/>
    </row>
    <row r="249" spans="1:24" ht="15.75" customHeight="1">
      <c r="A249" s="208"/>
      <c r="B249" s="208"/>
      <c r="C249" s="208"/>
      <c r="D249" s="267"/>
      <c r="E249" s="268"/>
      <c r="F249" s="268"/>
      <c r="G249" s="268"/>
      <c r="H249" s="268"/>
      <c r="I249" s="269"/>
      <c r="J249" s="269"/>
      <c r="K249" s="208"/>
      <c r="L249" s="208"/>
      <c r="M249" s="208"/>
      <c r="N249" s="208"/>
      <c r="O249" s="208"/>
      <c r="P249" s="208"/>
      <c r="Q249" s="208"/>
      <c r="R249" s="208"/>
      <c r="S249" s="208"/>
      <c r="T249" s="208"/>
      <c r="U249" s="208"/>
      <c r="V249" s="208"/>
      <c r="W249" s="208"/>
      <c r="X249" s="209"/>
    </row>
    <row r="250" spans="1:24" ht="15.75" customHeight="1">
      <c r="A250" s="208"/>
      <c r="B250" s="208"/>
      <c r="C250" s="208"/>
      <c r="D250" s="267"/>
      <c r="E250" s="268"/>
      <c r="F250" s="268"/>
      <c r="G250" s="268"/>
      <c r="H250" s="268"/>
      <c r="I250" s="269"/>
      <c r="J250" s="269"/>
      <c r="K250" s="208"/>
      <c r="L250" s="208"/>
      <c r="M250" s="208"/>
      <c r="N250" s="208"/>
      <c r="O250" s="208"/>
      <c r="P250" s="208"/>
      <c r="Q250" s="208"/>
      <c r="R250" s="208"/>
      <c r="S250" s="208"/>
      <c r="T250" s="208"/>
      <c r="U250" s="208"/>
      <c r="V250" s="208"/>
      <c r="W250" s="208"/>
      <c r="X250" s="209"/>
    </row>
    <row r="251" spans="1:24" ht="15.75" customHeight="1">
      <c r="A251" s="208"/>
      <c r="B251" s="208"/>
      <c r="C251" s="208"/>
      <c r="D251" s="267"/>
      <c r="E251" s="268"/>
      <c r="F251" s="268"/>
      <c r="G251" s="268"/>
      <c r="H251" s="268"/>
      <c r="I251" s="269"/>
      <c r="J251" s="269"/>
      <c r="K251" s="208"/>
      <c r="L251" s="208"/>
      <c r="M251" s="208"/>
      <c r="N251" s="208"/>
      <c r="O251" s="208"/>
      <c r="P251" s="208"/>
      <c r="Q251" s="208"/>
      <c r="R251" s="208"/>
      <c r="S251" s="208"/>
      <c r="T251" s="208"/>
      <c r="U251" s="208"/>
      <c r="V251" s="208"/>
      <c r="W251" s="208"/>
      <c r="X251" s="209"/>
    </row>
    <row r="252" spans="1:24" ht="15.75" customHeight="1">
      <c r="A252" s="208"/>
      <c r="B252" s="208"/>
      <c r="C252" s="208"/>
      <c r="D252" s="267"/>
      <c r="E252" s="268"/>
      <c r="F252" s="268"/>
      <c r="G252" s="268"/>
      <c r="H252" s="268"/>
      <c r="I252" s="269"/>
      <c r="J252" s="269"/>
      <c r="K252" s="208"/>
      <c r="L252" s="208"/>
      <c r="M252" s="208"/>
      <c r="N252" s="208"/>
      <c r="O252" s="208"/>
      <c r="P252" s="208"/>
      <c r="Q252" s="208"/>
      <c r="R252" s="208"/>
      <c r="S252" s="208"/>
      <c r="T252" s="208"/>
      <c r="U252" s="208"/>
      <c r="V252" s="208"/>
      <c r="W252" s="208"/>
      <c r="X252" s="209"/>
    </row>
    <row r="253" spans="1:24" ht="15.75" customHeight="1">
      <c r="A253" s="208"/>
      <c r="B253" s="208"/>
      <c r="C253" s="208"/>
      <c r="D253" s="267"/>
      <c r="E253" s="268"/>
      <c r="F253" s="268"/>
      <c r="G253" s="268"/>
      <c r="H253" s="268"/>
      <c r="I253" s="269"/>
      <c r="J253" s="269"/>
      <c r="K253" s="208"/>
      <c r="L253" s="208"/>
      <c r="M253" s="208"/>
      <c r="N253" s="208"/>
      <c r="O253" s="208"/>
      <c r="P253" s="208"/>
      <c r="Q253" s="208"/>
      <c r="R253" s="208"/>
      <c r="S253" s="208"/>
      <c r="T253" s="208"/>
      <c r="U253" s="208"/>
      <c r="V253" s="208"/>
      <c r="W253" s="208"/>
      <c r="X253" s="209"/>
    </row>
    <row r="254" spans="1:24" ht="15.75" customHeight="1">
      <c r="A254" s="208"/>
      <c r="B254" s="208"/>
      <c r="C254" s="208"/>
      <c r="D254" s="267"/>
      <c r="E254" s="268"/>
      <c r="F254" s="268"/>
      <c r="G254" s="268"/>
      <c r="H254" s="268"/>
      <c r="I254" s="269"/>
      <c r="J254" s="269"/>
      <c r="K254" s="208"/>
      <c r="L254" s="208"/>
      <c r="M254" s="208"/>
      <c r="N254" s="208"/>
      <c r="O254" s="208"/>
      <c r="P254" s="208"/>
      <c r="Q254" s="208"/>
      <c r="R254" s="208"/>
      <c r="S254" s="208"/>
      <c r="T254" s="208"/>
      <c r="U254" s="208"/>
      <c r="V254" s="208"/>
      <c r="W254" s="208"/>
      <c r="X254" s="209"/>
    </row>
    <row r="255" spans="1:24" ht="15.75" customHeight="1">
      <c r="A255" s="208"/>
      <c r="B255" s="208"/>
      <c r="C255" s="208"/>
      <c r="D255" s="267"/>
      <c r="E255" s="268"/>
      <c r="F255" s="268"/>
      <c r="G255" s="268"/>
      <c r="H255" s="268"/>
      <c r="I255" s="269"/>
      <c r="J255" s="269"/>
      <c r="K255" s="208"/>
      <c r="L255" s="208"/>
      <c r="M255" s="208"/>
      <c r="N255" s="208"/>
      <c r="O255" s="208"/>
      <c r="P255" s="208"/>
      <c r="Q255" s="208"/>
      <c r="R255" s="208"/>
      <c r="S255" s="208"/>
      <c r="T255" s="208"/>
      <c r="U255" s="208"/>
      <c r="V255" s="208"/>
      <c r="W255" s="208"/>
      <c r="X255" s="209"/>
    </row>
    <row r="256" spans="1:24" ht="15.75" customHeight="1">
      <c r="A256" s="208"/>
      <c r="B256" s="208"/>
      <c r="C256" s="208"/>
      <c r="D256" s="267"/>
      <c r="E256" s="268"/>
      <c r="F256" s="268"/>
      <c r="G256" s="268"/>
      <c r="H256" s="268"/>
      <c r="I256" s="269"/>
      <c r="J256" s="269"/>
      <c r="K256" s="208"/>
      <c r="L256" s="208"/>
      <c r="M256" s="208"/>
      <c r="N256" s="208"/>
      <c r="O256" s="208"/>
      <c r="P256" s="208"/>
      <c r="Q256" s="208"/>
      <c r="R256" s="208"/>
      <c r="S256" s="208"/>
      <c r="T256" s="208"/>
      <c r="U256" s="208"/>
      <c r="V256" s="208"/>
      <c r="W256" s="208"/>
      <c r="X256" s="209"/>
    </row>
    <row r="257" spans="1:24" ht="15.75" customHeight="1">
      <c r="A257" s="208"/>
      <c r="B257" s="208"/>
      <c r="C257" s="208"/>
      <c r="D257" s="267"/>
      <c r="E257" s="268"/>
      <c r="F257" s="268"/>
      <c r="G257" s="268"/>
      <c r="H257" s="268"/>
      <c r="I257" s="269"/>
      <c r="J257" s="269"/>
      <c r="K257" s="208"/>
      <c r="L257" s="208"/>
      <c r="M257" s="208"/>
      <c r="N257" s="208"/>
      <c r="O257" s="208"/>
      <c r="P257" s="208"/>
      <c r="Q257" s="208"/>
      <c r="R257" s="208"/>
      <c r="S257" s="208"/>
      <c r="T257" s="208"/>
      <c r="U257" s="208"/>
      <c r="V257" s="208"/>
      <c r="W257" s="208"/>
      <c r="X257" s="209"/>
    </row>
    <row r="258" spans="1:24" ht="15.75" customHeight="1">
      <c r="A258" s="208"/>
      <c r="B258" s="208"/>
      <c r="C258" s="208"/>
      <c r="D258" s="267"/>
      <c r="E258" s="268"/>
      <c r="F258" s="268"/>
      <c r="G258" s="268"/>
      <c r="H258" s="268"/>
      <c r="I258" s="269"/>
      <c r="J258" s="269"/>
      <c r="K258" s="208"/>
      <c r="L258" s="208"/>
      <c r="M258" s="208"/>
      <c r="N258" s="208"/>
      <c r="O258" s="208"/>
      <c r="P258" s="208"/>
      <c r="Q258" s="208"/>
      <c r="R258" s="208"/>
      <c r="S258" s="208"/>
      <c r="T258" s="208"/>
      <c r="U258" s="208"/>
      <c r="V258" s="208"/>
      <c r="W258" s="208"/>
      <c r="X258" s="209"/>
    </row>
    <row r="259" spans="1:24" ht="15.75" customHeight="1">
      <c r="A259" s="208"/>
      <c r="B259" s="208"/>
      <c r="C259" s="208"/>
      <c r="D259" s="267"/>
      <c r="E259" s="268"/>
      <c r="F259" s="268"/>
      <c r="G259" s="268"/>
      <c r="H259" s="268"/>
      <c r="I259" s="269"/>
      <c r="J259" s="269"/>
      <c r="K259" s="208"/>
      <c r="L259" s="208"/>
      <c r="M259" s="208"/>
      <c r="N259" s="208"/>
      <c r="O259" s="208"/>
      <c r="P259" s="208"/>
      <c r="Q259" s="208"/>
      <c r="R259" s="208"/>
      <c r="S259" s="208"/>
      <c r="T259" s="208"/>
      <c r="U259" s="208"/>
      <c r="V259" s="208"/>
      <c r="W259" s="208"/>
      <c r="X259" s="209"/>
    </row>
    <row r="260" spans="1:24" ht="15.75" customHeight="1">
      <c r="A260" s="208"/>
      <c r="B260" s="208"/>
      <c r="C260" s="208"/>
      <c r="D260" s="267"/>
      <c r="E260" s="268"/>
      <c r="F260" s="268"/>
      <c r="G260" s="268"/>
      <c r="H260" s="268"/>
      <c r="I260" s="269"/>
      <c r="J260" s="269"/>
      <c r="K260" s="208"/>
      <c r="L260" s="208"/>
      <c r="M260" s="208"/>
      <c r="N260" s="208"/>
      <c r="O260" s="208"/>
      <c r="P260" s="208"/>
      <c r="Q260" s="208"/>
      <c r="R260" s="208"/>
      <c r="S260" s="208"/>
      <c r="T260" s="208"/>
      <c r="U260" s="208"/>
      <c r="V260" s="208"/>
      <c r="W260" s="208"/>
      <c r="X260" s="209"/>
    </row>
    <row r="261" spans="1:24" ht="15.75" customHeight="1">
      <c r="A261" s="208"/>
      <c r="B261" s="208"/>
      <c r="C261" s="208"/>
      <c r="D261" s="267"/>
      <c r="E261" s="268"/>
      <c r="F261" s="268"/>
      <c r="G261" s="268"/>
      <c r="H261" s="268"/>
      <c r="I261" s="269"/>
      <c r="J261" s="269"/>
      <c r="K261" s="208"/>
      <c r="L261" s="208"/>
      <c r="M261" s="208"/>
      <c r="N261" s="208"/>
      <c r="O261" s="208"/>
      <c r="P261" s="208"/>
      <c r="Q261" s="208"/>
      <c r="R261" s="208"/>
      <c r="S261" s="208"/>
      <c r="T261" s="208"/>
      <c r="U261" s="208"/>
      <c r="V261" s="208"/>
      <c r="W261" s="208"/>
      <c r="X261" s="209"/>
    </row>
    <row r="262" spans="1:24" ht="15.75" customHeight="1">
      <c r="A262" s="208"/>
      <c r="B262" s="208"/>
      <c r="C262" s="208"/>
      <c r="D262" s="267"/>
      <c r="E262" s="268"/>
      <c r="F262" s="268"/>
      <c r="G262" s="268"/>
      <c r="H262" s="268"/>
      <c r="I262" s="269"/>
      <c r="J262" s="269"/>
      <c r="K262" s="208"/>
      <c r="L262" s="208"/>
      <c r="M262" s="208"/>
      <c r="N262" s="208"/>
      <c r="O262" s="208"/>
      <c r="P262" s="208"/>
      <c r="Q262" s="208"/>
      <c r="R262" s="208"/>
      <c r="S262" s="208"/>
      <c r="T262" s="208"/>
      <c r="U262" s="208"/>
      <c r="V262" s="208"/>
      <c r="W262" s="208"/>
      <c r="X262" s="209"/>
    </row>
    <row r="263" spans="1:24" ht="15.75" customHeight="1">
      <c r="A263" s="208"/>
      <c r="B263" s="208"/>
      <c r="C263" s="208"/>
      <c r="D263" s="267"/>
      <c r="E263" s="268"/>
      <c r="F263" s="268"/>
      <c r="G263" s="268"/>
      <c r="H263" s="268"/>
      <c r="I263" s="269"/>
      <c r="J263" s="269"/>
      <c r="K263" s="208"/>
      <c r="L263" s="208"/>
      <c r="M263" s="208"/>
      <c r="N263" s="208"/>
      <c r="O263" s="208"/>
      <c r="P263" s="208"/>
      <c r="Q263" s="208"/>
      <c r="R263" s="208"/>
      <c r="S263" s="208"/>
      <c r="T263" s="208"/>
      <c r="U263" s="208"/>
      <c r="V263" s="208"/>
      <c r="W263" s="208"/>
      <c r="X263" s="209"/>
    </row>
    <row r="264" spans="1:24" ht="15.75" customHeight="1">
      <c r="A264" s="208"/>
      <c r="B264" s="208"/>
      <c r="C264" s="208"/>
      <c r="D264" s="267"/>
      <c r="E264" s="268"/>
      <c r="F264" s="268"/>
      <c r="G264" s="268"/>
      <c r="H264" s="268"/>
      <c r="I264" s="269"/>
      <c r="J264" s="269"/>
      <c r="K264" s="208"/>
      <c r="L264" s="208"/>
      <c r="M264" s="208"/>
      <c r="N264" s="208"/>
      <c r="O264" s="208"/>
      <c r="P264" s="208"/>
      <c r="Q264" s="208"/>
      <c r="R264" s="208"/>
      <c r="S264" s="208"/>
      <c r="T264" s="208"/>
      <c r="U264" s="208"/>
      <c r="V264" s="208"/>
      <c r="W264" s="208"/>
      <c r="X264" s="209"/>
    </row>
    <row r="265" spans="1:24" ht="15.75" customHeight="1">
      <c r="A265" s="208"/>
      <c r="B265" s="208"/>
      <c r="C265" s="208"/>
      <c r="D265" s="267"/>
      <c r="E265" s="268"/>
      <c r="F265" s="268"/>
      <c r="G265" s="268"/>
      <c r="H265" s="268"/>
      <c r="I265" s="269"/>
      <c r="J265" s="269"/>
      <c r="K265" s="208"/>
      <c r="L265" s="208"/>
      <c r="M265" s="208"/>
      <c r="N265" s="208"/>
      <c r="O265" s="208"/>
      <c r="P265" s="208"/>
      <c r="Q265" s="208"/>
      <c r="R265" s="208"/>
      <c r="S265" s="208"/>
      <c r="T265" s="208"/>
      <c r="U265" s="208"/>
      <c r="V265" s="208"/>
      <c r="W265" s="208"/>
      <c r="X265" s="209"/>
    </row>
    <row r="266" spans="1:24" ht="15.75" customHeight="1">
      <c r="A266" s="208"/>
      <c r="B266" s="208"/>
      <c r="C266" s="208"/>
      <c r="D266" s="267"/>
      <c r="E266" s="268"/>
      <c r="F266" s="268"/>
      <c r="G266" s="268"/>
      <c r="H266" s="268"/>
      <c r="I266" s="269"/>
      <c r="J266" s="269"/>
      <c r="K266" s="208"/>
      <c r="L266" s="208"/>
      <c r="M266" s="208"/>
      <c r="N266" s="208"/>
      <c r="O266" s="208"/>
      <c r="P266" s="208"/>
      <c r="Q266" s="208"/>
      <c r="R266" s="208"/>
      <c r="S266" s="208"/>
      <c r="T266" s="208"/>
      <c r="U266" s="208"/>
      <c r="V266" s="208"/>
      <c r="W266" s="208"/>
      <c r="X266" s="209"/>
    </row>
    <row r="267" spans="1:24" ht="15.75" customHeight="1">
      <c r="A267" s="208"/>
      <c r="B267" s="208"/>
      <c r="C267" s="208"/>
      <c r="D267" s="267"/>
      <c r="E267" s="268"/>
      <c r="F267" s="268"/>
      <c r="G267" s="268"/>
      <c r="H267" s="268"/>
      <c r="I267" s="269"/>
      <c r="J267" s="269"/>
      <c r="K267" s="208"/>
      <c r="L267" s="208"/>
      <c r="M267" s="208"/>
      <c r="N267" s="208"/>
      <c r="O267" s="208"/>
      <c r="P267" s="208"/>
      <c r="Q267" s="208"/>
      <c r="R267" s="208"/>
      <c r="S267" s="208"/>
      <c r="T267" s="208"/>
      <c r="U267" s="208"/>
      <c r="V267" s="208"/>
      <c r="W267" s="208"/>
      <c r="X267" s="209"/>
    </row>
    <row r="268" spans="1:24" ht="15.75" customHeight="1">
      <c r="A268" s="208"/>
      <c r="B268" s="208"/>
      <c r="C268" s="208"/>
      <c r="D268" s="267"/>
      <c r="E268" s="268"/>
      <c r="F268" s="268"/>
      <c r="G268" s="268"/>
      <c r="H268" s="268"/>
      <c r="I268" s="269"/>
      <c r="J268" s="269"/>
      <c r="K268" s="208"/>
      <c r="L268" s="208"/>
      <c r="M268" s="208"/>
      <c r="N268" s="208"/>
      <c r="O268" s="208"/>
      <c r="P268" s="208"/>
      <c r="Q268" s="208"/>
      <c r="R268" s="208"/>
      <c r="S268" s="208"/>
      <c r="T268" s="208"/>
      <c r="U268" s="208"/>
      <c r="V268" s="208"/>
      <c r="W268" s="208"/>
      <c r="X268" s="209"/>
    </row>
    <row r="269" spans="1:24" ht="15.75" customHeight="1">
      <c r="A269" s="208"/>
      <c r="B269" s="208"/>
      <c r="C269" s="208"/>
      <c r="D269" s="267"/>
      <c r="E269" s="268"/>
      <c r="F269" s="268"/>
      <c r="G269" s="268"/>
      <c r="H269" s="268"/>
      <c r="I269" s="269"/>
      <c r="J269" s="269"/>
      <c r="K269" s="208"/>
      <c r="L269" s="208"/>
      <c r="M269" s="208"/>
      <c r="N269" s="208"/>
      <c r="O269" s="208"/>
      <c r="P269" s="208"/>
      <c r="Q269" s="208"/>
      <c r="R269" s="208"/>
      <c r="S269" s="208"/>
      <c r="T269" s="208"/>
      <c r="U269" s="208"/>
      <c r="V269" s="208"/>
      <c r="W269" s="208"/>
      <c r="X269" s="209"/>
    </row>
    <row r="270" spans="1:24" ht="15.75" customHeight="1">
      <c r="A270" s="208"/>
      <c r="B270" s="208"/>
      <c r="C270" s="208"/>
      <c r="D270" s="267"/>
      <c r="E270" s="268"/>
      <c r="F270" s="268"/>
      <c r="G270" s="268"/>
      <c r="H270" s="268"/>
      <c r="I270" s="269"/>
      <c r="J270" s="269"/>
      <c r="K270" s="208"/>
      <c r="L270" s="208"/>
      <c r="M270" s="208"/>
      <c r="N270" s="208"/>
      <c r="O270" s="208"/>
      <c r="P270" s="208"/>
      <c r="Q270" s="208"/>
      <c r="R270" s="208"/>
      <c r="S270" s="208"/>
      <c r="T270" s="208"/>
      <c r="U270" s="208"/>
      <c r="V270" s="208"/>
      <c r="W270" s="208"/>
      <c r="X270" s="209"/>
    </row>
    <row r="271" spans="1:24" ht="15.75" customHeight="1">
      <c r="A271" s="208"/>
      <c r="B271" s="208"/>
      <c r="C271" s="208"/>
      <c r="D271" s="267"/>
      <c r="E271" s="268"/>
      <c r="F271" s="268"/>
      <c r="G271" s="268"/>
      <c r="H271" s="268"/>
      <c r="I271" s="269"/>
      <c r="J271" s="269"/>
      <c r="K271" s="208"/>
      <c r="L271" s="208"/>
      <c r="M271" s="208"/>
      <c r="N271" s="208"/>
      <c r="O271" s="208"/>
      <c r="P271" s="208"/>
      <c r="Q271" s="208"/>
      <c r="R271" s="208"/>
      <c r="S271" s="208"/>
      <c r="T271" s="208"/>
      <c r="U271" s="208"/>
      <c r="V271" s="208"/>
      <c r="W271" s="208"/>
      <c r="X271" s="209"/>
    </row>
    <row r="272" spans="1:24" ht="15.75" customHeight="1">
      <c r="A272" s="208"/>
      <c r="B272" s="208"/>
      <c r="C272" s="208"/>
      <c r="D272" s="267"/>
      <c r="E272" s="268"/>
      <c r="F272" s="268"/>
      <c r="G272" s="268"/>
      <c r="H272" s="268"/>
      <c r="I272" s="269"/>
      <c r="J272" s="269"/>
      <c r="K272" s="208"/>
      <c r="L272" s="208"/>
      <c r="M272" s="208"/>
      <c r="N272" s="208"/>
      <c r="O272" s="208"/>
      <c r="P272" s="208"/>
      <c r="Q272" s="208"/>
      <c r="R272" s="208"/>
      <c r="S272" s="208"/>
      <c r="T272" s="208"/>
      <c r="U272" s="208"/>
      <c r="V272" s="208"/>
      <c r="W272" s="208"/>
      <c r="X272" s="209"/>
    </row>
    <row r="273" spans="1:24" ht="15.75" customHeight="1">
      <c r="A273" s="208"/>
      <c r="B273" s="208"/>
      <c r="C273" s="208"/>
      <c r="D273" s="267"/>
      <c r="E273" s="268"/>
      <c r="F273" s="268"/>
      <c r="G273" s="268"/>
      <c r="H273" s="268"/>
      <c r="I273" s="269"/>
      <c r="J273" s="269"/>
      <c r="K273" s="208"/>
      <c r="L273" s="208"/>
      <c r="M273" s="208"/>
      <c r="N273" s="208"/>
      <c r="O273" s="208"/>
      <c r="P273" s="208"/>
      <c r="Q273" s="208"/>
      <c r="R273" s="208"/>
      <c r="S273" s="208"/>
      <c r="T273" s="208"/>
      <c r="U273" s="208"/>
      <c r="V273" s="208"/>
      <c r="W273" s="208"/>
      <c r="X273" s="209"/>
    </row>
    <row r="274" spans="1:24" ht="15.75" customHeight="1">
      <c r="A274" s="208"/>
      <c r="B274" s="208"/>
      <c r="C274" s="208"/>
      <c r="D274" s="267"/>
      <c r="E274" s="268"/>
      <c r="F274" s="268"/>
      <c r="G274" s="268"/>
      <c r="H274" s="268"/>
      <c r="I274" s="269"/>
      <c r="J274" s="269"/>
      <c r="K274" s="208"/>
      <c r="L274" s="208"/>
      <c r="M274" s="208"/>
      <c r="N274" s="208"/>
      <c r="O274" s="208"/>
      <c r="P274" s="208"/>
      <c r="Q274" s="208"/>
      <c r="R274" s="208"/>
      <c r="S274" s="208"/>
      <c r="T274" s="208"/>
      <c r="U274" s="208"/>
      <c r="V274" s="208"/>
      <c r="W274" s="208"/>
      <c r="X274" s="209"/>
    </row>
    <row r="275" spans="1:24" ht="15.75" customHeight="1">
      <c r="A275" s="208"/>
      <c r="B275" s="208"/>
      <c r="C275" s="208"/>
      <c r="D275" s="267"/>
      <c r="E275" s="268"/>
      <c r="F275" s="268"/>
      <c r="G275" s="268"/>
      <c r="H275" s="268"/>
      <c r="I275" s="269"/>
      <c r="J275" s="269"/>
      <c r="K275" s="208"/>
      <c r="L275" s="208"/>
      <c r="M275" s="208"/>
      <c r="N275" s="208"/>
      <c r="O275" s="208"/>
      <c r="P275" s="208"/>
      <c r="Q275" s="208"/>
      <c r="R275" s="208"/>
      <c r="S275" s="208"/>
      <c r="T275" s="208"/>
      <c r="U275" s="208"/>
      <c r="V275" s="208"/>
      <c r="W275" s="208"/>
      <c r="X275" s="209"/>
    </row>
    <row r="276" spans="1:24" ht="15.75" customHeight="1">
      <c r="A276" s="208"/>
      <c r="B276" s="208"/>
      <c r="C276" s="208"/>
      <c r="D276" s="267"/>
      <c r="E276" s="268"/>
      <c r="F276" s="268"/>
      <c r="G276" s="268"/>
      <c r="H276" s="268"/>
      <c r="I276" s="269"/>
      <c r="J276" s="269"/>
      <c r="K276" s="208"/>
      <c r="L276" s="208"/>
      <c r="M276" s="208"/>
      <c r="N276" s="208"/>
      <c r="O276" s="208"/>
      <c r="P276" s="208"/>
      <c r="Q276" s="208"/>
      <c r="R276" s="208"/>
      <c r="S276" s="208"/>
      <c r="T276" s="208"/>
      <c r="U276" s="208"/>
      <c r="V276" s="208"/>
      <c r="W276" s="208"/>
      <c r="X276" s="209"/>
    </row>
    <row r="277" spans="1:24" ht="15.75" customHeight="1">
      <c r="A277" s="208"/>
      <c r="B277" s="208"/>
      <c r="C277" s="208"/>
      <c r="D277" s="267"/>
      <c r="E277" s="268"/>
      <c r="F277" s="268"/>
      <c r="G277" s="268"/>
      <c r="H277" s="268"/>
      <c r="I277" s="269"/>
      <c r="J277" s="269"/>
      <c r="K277" s="208"/>
      <c r="L277" s="208"/>
      <c r="M277" s="208"/>
      <c r="N277" s="208"/>
      <c r="O277" s="208"/>
      <c r="P277" s="208"/>
      <c r="Q277" s="208"/>
      <c r="R277" s="208"/>
      <c r="S277" s="208"/>
      <c r="T277" s="208"/>
      <c r="U277" s="208"/>
      <c r="V277" s="208"/>
      <c r="W277" s="208"/>
      <c r="X277" s="209"/>
    </row>
    <row r="278" spans="1:24" ht="15.75" customHeight="1">
      <c r="A278" s="208"/>
      <c r="B278" s="208"/>
      <c r="C278" s="208"/>
      <c r="D278" s="267"/>
      <c r="E278" s="268"/>
      <c r="F278" s="268"/>
      <c r="G278" s="268"/>
      <c r="H278" s="268"/>
      <c r="I278" s="269"/>
      <c r="J278" s="269"/>
      <c r="K278" s="208"/>
      <c r="L278" s="208"/>
      <c r="M278" s="208"/>
      <c r="N278" s="208"/>
      <c r="O278" s="208"/>
      <c r="P278" s="208"/>
      <c r="Q278" s="208"/>
      <c r="R278" s="208"/>
      <c r="S278" s="208"/>
      <c r="T278" s="208"/>
      <c r="U278" s="208"/>
      <c r="V278" s="208"/>
      <c r="W278" s="208"/>
      <c r="X278" s="209"/>
    </row>
    <row r="279" spans="1:24" ht="15.75" customHeight="1">
      <c r="A279" s="208"/>
      <c r="B279" s="208"/>
      <c r="C279" s="208"/>
      <c r="D279" s="267"/>
      <c r="E279" s="268"/>
      <c r="F279" s="268"/>
      <c r="G279" s="268"/>
      <c r="H279" s="268"/>
      <c r="I279" s="269"/>
      <c r="J279" s="269"/>
      <c r="K279" s="208"/>
      <c r="L279" s="208"/>
      <c r="M279" s="208"/>
      <c r="N279" s="208"/>
      <c r="O279" s="208"/>
      <c r="P279" s="208"/>
      <c r="Q279" s="208"/>
      <c r="R279" s="208"/>
      <c r="S279" s="208"/>
      <c r="T279" s="208"/>
      <c r="U279" s="208"/>
      <c r="V279" s="208"/>
      <c r="W279" s="208"/>
      <c r="X279" s="209"/>
    </row>
    <row r="280" spans="1:24" ht="15.75" customHeight="1">
      <c r="A280" s="208"/>
      <c r="B280" s="208"/>
      <c r="C280" s="208"/>
      <c r="D280" s="267"/>
      <c r="E280" s="268"/>
      <c r="F280" s="268"/>
      <c r="G280" s="268"/>
      <c r="H280" s="268"/>
      <c r="I280" s="269"/>
      <c r="J280" s="269"/>
      <c r="K280" s="208"/>
      <c r="L280" s="208"/>
      <c r="M280" s="208"/>
      <c r="N280" s="208"/>
      <c r="O280" s="208"/>
      <c r="P280" s="208"/>
      <c r="Q280" s="208"/>
      <c r="R280" s="208"/>
      <c r="S280" s="208"/>
      <c r="T280" s="208"/>
      <c r="U280" s="208"/>
      <c r="V280" s="208"/>
      <c r="W280" s="208"/>
      <c r="X280" s="209"/>
    </row>
    <row r="281" spans="1:24" ht="15.75" customHeight="1">
      <c r="A281" s="208"/>
      <c r="B281" s="208"/>
      <c r="C281" s="208"/>
      <c r="D281" s="267"/>
      <c r="E281" s="268"/>
      <c r="F281" s="268"/>
      <c r="G281" s="268"/>
      <c r="H281" s="268"/>
      <c r="I281" s="269"/>
      <c r="J281" s="269"/>
      <c r="K281" s="208"/>
      <c r="L281" s="208"/>
      <c r="M281" s="208"/>
      <c r="N281" s="208"/>
      <c r="O281" s="208"/>
      <c r="P281" s="208"/>
      <c r="Q281" s="208"/>
      <c r="R281" s="208"/>
      <c r="S281" s="208"/>
      <c r="T281" s="208"/>
      <c r="U281" s="208"/>
      <c r="V281" s="208"/>
      <c r="W281" s="208"/>
      <c r="X281" s="209"/>
    </row>
    <row r="282" spans="1:24" ht="15.75" customHeight="1">
      <c r="A282" s="208"/>
      <c r="B282" s="208"/>
      <c r="C282" s="208"/>
      <c r="D282" s="267"/>
      <c r="E282" s="268"/>
      <c r="F282" s="268"/>
      <c r="G282" s="268"/>
      <c r="H282" s="268"/>
      <c r="I282" s="269"/>
      <c r="J282" s="269"/>
      <c r="K282" s="208"/>
      <c r="L282" s="208"/>
      <c r="M282" s="208"/>
      <c r="N282" s="208"/>
      <c r="O282" s="208"/>
      <c r="P282" s="208"/>
      <c r="Q282" s="208"/>
      <c r="R282" s="208"/>
      <c r="S282" s="208"/>
      <c r="T282" s="208"/>
      <c r="U282" s="208"/>
      <c r="V282" s="208"/>
      <c r="W282" s="208"/>
      <c r="X282" s="209"/>
    </row>
    <row r="283" spans="1:24" ht="15.75" customHeight="1">
      <c r="A283" s="208"/>
      <c r="B283" s="208"/>
      <c r="C283" s="208"/>
      <c r="D283" s="267"/>
      <c r="E283" s="268"/>
      <c r="F283" s="268"/>
      <c r="G283" s="268"/>
      <c r="H283" s="268"/>
      <c r="I283" s="269"/>
      <c r="J283" s="269"/>
      <c r="K283" s="208"/>
      <c r="L283" s="208"/>
      <c r="M283" s="208"/>
      <c r="N283" s="208"/>
      <c r="O283" s="208"/>
      <c r="P283" s="208"/>
      <c r="Q283" s="208"/>
      <c r="R283" s="208"/>
      <c r="S283" s="208"/>
      <c r="T283" s="208"/>
      <c r="U283" s="208"/>
      <c r="V283" s="208"/>
      <c r="W283" s="208"/>
      <c r="X283" s="209"/>
    </row>
    <row r="284" spans="1:24" ht="15.75" customHeight="1">
      <c r="A284" s="208"/>
      <c r="B284" s="208"/>
      <c r="C284" s="208"/>
      <c r="D284" s="267"/>
      <c r="E284" s="268"/>
      <c r="F284" s="268"/>
      <c r="G284" s="268"/>
      <c r="H284" s="268"/>
      <c r="I284" s="269"/>
      <c r="J284" s="269"/>
      <c r="K284" s="208"/>
      <c r="L284" s="208"/>
      <c r="M284" s="208"/>
      <c r="N284" s="208"/>
      <c r="O284" s="208"/>
      <c r="P284" s="208"/>
      <c r="Q284" s="208"/>
      <c r="R284" s="208"/>
      <c r="S284" s="208"/>
      <c r="T284" s="208"/>
      <c r="U284" s="208"/>
      <c r="V284" s="208"/>
      <c r="W284" s="208"/>
      <c r="X284" s="209"/>
    </row>
    <row r="285" spans="1:24" ht="15.75" customHeight="1">
      <c r="A285" s="208"/>
      <c r="B285" s="208"/>
      <c r="C285" s="208"/>
      <c r="D285" s="267"/>
      <c r="E285" s="268"/>
      <c r="F285" s="268"/>
      <c r="G285" s="268"/>
      <c r="H285" s="268"/>
      <c r="I285" s="269"/>
      <c r="J285" s="269"/>
      <c r="K285" s="208"/>
      <c r="L285" s="208"/>
      <c r="M285" s="208"/>
      <c r="N285" s="208"/>
      <c r="O285" s="208"/>
      <c r="P285" s="208"/>
      <c r="Q285" s="208"/>
      <c r="R285" s="208"/>
      <c r="S285" s="208"/>
      <c r="T285" s="208"/>
      <c r="U285" s="208"/>
      <c r="V285" s="208"/>
      <c r="W285" s="208"/>
      <c r="X285" s="209"/>
    </row>
    <row r="286" spans="1:24" ht="15.75" customHeight="1">
      <c r="A286" s="208"/>
      <c r="B286" s="208"/>
      <c r="C286" s="208"/>
      <c r="D286" s="267"/>
      <c r="E286" s="268"/>
      <c r="F286" s="268"/>
      <c r="G286" s="268"/>
      <c r="H286" s="268"/>
      <c r="I286" s="269"/>
      <c r="J286" s="269"/>
      <c r="K286" s="208"/>
      <c r="L286" s="208"/>
      <c r="M286" s="208"/>
      <c r="N286" s="208"/>
      <c r="O286" s="208"/>
      <c r="P286" s="208"/>
      <c r="Q286" s="208"/>
      <c r="R286" s="208"/>
      <c r="S286" s="208"/>
      <c r="T286" s="208"/>
      <c r="U286" s="208"/>
      <c r="V286" s="208"/>
      <c r="W286" s="208"/>
      <c r="X286" s="209"/>
    </row>
    <row r="287" spans="1:24" ht="15.75" customHeight="1">
      <c r="A287" s="208"/>
      <c r="B287" s="208"/>
      <c r="C287" s="208"/>
      <c r="D287" s="267"/>
      <c r="E287" s="268"/>
      <c r="F287" s="268"/>
      <c r="G287" s="268"/>
      <c r="H287" s="268"/>
      <c r="I287" s="269"/>
      <c r="J287" s="269"/>
      <c r="K287" s="208"/>
      <c r="L287" s="208"/>
      <c r="M287" s="208"/>
      <c r="N287" s="208"/>
      <c r="O287" s="208"/>
      <c r="P287" s="208"/>
      <c r="Q287" s="208"/>
      <c r="R287" s="208"/>
      <c r="S287" s="208"/>
      <c r="T287" s="208"/>
      <c r="U287" s="208"/>
      <c r="V287" s="208"/>
      <c r="W287" s="208"/>
      <c r="X287" s="209"/>
    </row>
    <row r="288" spans="1:24" ht="15.75" customHeight="1">
      <c r="A288" s="208"/>
      <c r="B288" s="208"/>
      <c r="C288" s="208"/>
      <c r="D288" s="267"/>
      <c r="E288" s="268"/>
      <c r="F288" s="268"/>
      <c r="G288" s="268"/>
      <c r="H288" s="268"/>
      <c r="I288" s="269"/>
      <c r="J288" s="269"/>
      <c r="K288" s="208"/>
      <c r="L288" s="208"/>
      <c r="M288" s="208"/>
      <c r="N288" s="208"/>
      <c r="O288" s="208"/>
      <c r="P288" s="208"/>
      <c r="Q288" s="208"/>
      <c r="R288" s="208"/>
      <c r="S288" s="208"/>
      <c r="T288" s="208"/>
      <c r="U288" s="208"/>
      <c r="V288" s="208"/>
      <c r="W288" s="208"/>
      <c r="X288" s="209"/>
    </row>
    <row r="289" spans="1:24" ht="15.75" customHeight="1">
      <c r="A289" s="208"/>
      <c r="B289" s="208"/>
      <c r="C289" s="208"/>
      <c r="D289" s="267"/>
      <c r="E289" s="268"/>
      <c r="F289" s="268"/>
      <c r="G289" s="268"/>
      <c r="H289" s="268"/>
      <c r="I289" s="269"/>
      <c r="J289" s="269"/>
      <c r="K289" s="208"/>
      <c r="L289" s="208"/>
      <c r="M289" s="208"/>
      <c r="N289" s="208"/>
      <c r="O289" s="208"/>
      <c r="P289" s="208"/>
      <c r="Q289" s="208"/>
      <c r="R289" s="208"/>
      <c r="S289" s="208"/>
      <c r="T289" s="208"/>
      <c r="U289" s="208"/>
      <c r="V289" s="208"/>
      <c r="W289" s="208"/>
      <c r="X289" s="209"/>
    </row>
    <row r="290" spans="1:24" ht="15.75" customHeight="1">
      <c r="A290" s="208"/>
      <c r="B290" s="208"/>
      <c r="C290" s="208"/>
      <c r="D290" s="267"/>
      <c r="E290" s="268"/>
      <c r="F290" s="268"/>
      <c r="G290" s="268"/>
      <c r="H290" s="268"/>
      <c r="I290" s="269"/>
      <c r="J290" s="269"/>
      <c r="K290" s="208"/>
      <c r="L290" s="208"/>
      <c r="M290" s="208"/>
      <c r="N290" s="208"/>
      <c r="O290" s="208"/>
      <c r="P290" s="208"/>
      <c r="Q290" s="208"/>
      <c r="R290" s="208"/>
      <c r="S290" s="208"/>
      <c r="T290" s="208"/>
      <c r="U290" s="208"/>
      <c r="V290" s="208"/>
      <c r="W290" s="208"/>
      <c r="X290" s="209"/>
    </row>
    <row r="291" spans="1:24" ht="15.75" customHeight="1">
      <c r="A291" s="208"/>
      <c r="B291" s="208"/>
      <c r="C291" s="208"/>
      <c r="D291" s="267"/>
      <c r="E291" s="268"/>
      <c r="F291" s="268"/>
      <c r="G291" s="268"/>
      <c r="H291" s="268"/>
      <c r="I291" s="269"/>
      <c r="J291" s="269"/>
      <c r="K291" s="208"/>
      <c r="L291" s="208"/>
      <c r="M291" s="208"/>
      <c r="N291" s="208"/>
      <c r="O291" s="208"/>
      <c r="P291" s="208"/>
      <c r="Q291" s="208"/>
      <c r="R291" s="208"/>
      <c r="S291" s="208"/>
      <c r="T291" s="208"/>
      <c r="U291" s="208"/>
      <c r="V291" s="208"/>
      <c r="W291" s="208"/>
      <c r="X291" s="209"/>
    </row>
    <row r="292" spans="1:24" ht="15.75" customHeight="1">
      <c r="A292" s="208"/>
      <c r="B292" s="208"/>
      <c r="C292" s="208"/>
      <c r="D292" s="267"/>
      <c r="E292" s="268"/>
      <c r="F292" s="268"/>
      <c r="G292" s="268"/>
      <c r="H292" s="268"/>
      <c r="I292" s="269"/>
      <c r="J292" s="269"/>
      <c r="K292" s="208"/>
      <c r="L292" s="208"/>
      <c r="M292" s="208"/>
      <c r="N292" s="208"/>
      <c r="O292" s="208"/>
      <c r="P292" s="208"/>
      <c r="Q292" s="208"/>
      <c r="R292" s="208"/>
      <c r="S292" s="208"/>
      <c r="T292" s="208"/>
      <c r="U292" s="208"/>
      <c r="V292" s="208"/>
      <c r="W292" s="208"/>
      <c r="X292" s="209"/>
    </row>
    <row r="293" spans="1:24" ht="15.75" customHeight="1">
      <c r="A293" s="208"/>
      <c r="B293" s="208"/>
      <c r="C293" s="208"/>
      <c r="D293" s="267"/>
      <c r="E293" s="268"/>
      <c r="F293" s="268"/>
      <c r="G293" s="268"/>
      <c r="H293" s="268"/>
      <c r="I293" s="269"/>
      <c r="J293" s="269"/>
      <c r="K293" s="208"/>
      <c r="L293" s="208"/>
      <c r="M293" s="208"/>
      <c r="N293" s="208"/>
      <c r="O293" s="208"/>
      <c r="P293" s="208"/>
      <c r="Q293" s="208"/>
      <c r="R293" s="208"/>
      <c r="S293" s="208"/>
      <c r="T293" s="208"/>
      <c r="U293" s="208"/>
      <c r="V293" s="208"/>
      <c r="W293" s="208"/>
      <c r="X293" s="209"/>
    </row>
    <row r="294" spans="1:24" ht="15.75" customHeight="1">
      <c r="A294" s="208"/>
      <c r="B294" s="208"/>
      <c r="C294" s="208"/>
      <c r="D294" s="267"/>
      <c r="E294" s="268"/>
      <c r="F294" s="268"/>
      <c r="G294" s="268"/>
      <c r="H294" s="268"/>
      <c r="I294" s="269"/>
      <c r="J294" s="269"/>
      <c r="K294" s="208"/>
      <c r="L294" s="208"/>
      <c r="M294" s="208"/>
      <c r="N294" s="208"/>
      <c r="O294" s="208"/>
      <c r="P294" s="208"/>
      <c r="Q294" s="208"/>
      <c r="R294" s="208"/>
      <c r="S294" s="208"/>
      <c r="T294" s="208"/>
      <c r="U294" s="208"/>
      <c r="V294" s="208"/>
      <c r="W294" s="208"/>
      <c r="X294" s="209"/>
    </row>
    <row r="295" spans="1:24" ht="15.75" customHeight="1">
      <c r="A295" s="208"/>
      <c r="B295" s="208"/>
      <c r="C295" s="208"/>
      <c r="D295" s="267"/>
      <c r="E295" s="268"/>
      <c r="F295" s="268"/>
      <c r="G295" s="268"/>
      <c r="H295" s="268"/>
      <c r="I295" s="269"/>
      <c r="J295" s="269"/>
      <c r="K295" s="208"/>
      <c r="L295" s="208"/>
      <c r="M295" s="208"/>
      <c r="N295" s="208"/>
      <c r="O295" s="208"/>
      <c r="P295" s="208"/>
      <c r="Q295" s="208"/>
      <c r="R295" s="208"/>
      <c r="S295" s="208"/>
      <c r="T295" s="208"/>
      <c r="U295" s="208"/>
      <c r="V295" s="208"/>
      <c r="W295" s="208"/>
      <c r="X295" s="209"/>
    </row>
    <row r="296" spans="1:24" ht="15.75" customHeight="1">
      <c r="A296" s="208"/>
      <c r="B296" s="208"/>
      <c r="C296" s="208"/>
      <c r="D296" s="267"/>
      <c r="E296" s="268"/>
      <c r="F296" s="268"/>
      <c r="G296" s="268"/>
      <c r="H296" s="268"/>
      <c r="I296" s="269"/>
      <c r="J296" s="269"/>
      <c r="K296" s="208"/>
      <c r="L296" s="208"/>
      <c r="M296" s="208"/>
      <c r="N296" s="208"/>
      <c r="O296" s="208"/>
      <c r="P296" s="208"/>
      <c r="Q296" s="208"/>
      <c r="R296" s="208"/>
      <c r="S296" s="208"/>
      <c r="T296" s="208"/>
      <c r="U296" s="208"/>
      <c r="V296" s="208"/>
      <c r="W296" s="208"/>
      <c r="X296" s="209"/>
    </row>
    <row r="297" spans="1:24" ht="15.75" customHeight="1">
      <c r="A297" s="208"/>
      <c r="B297" s="208"/>
      <c r="C297" s="208"/>
      <c r="D297" s="267"/>
      <c r="E297" s="268"/>
      <c r="F297" s="268"/>
      <c r="G297" s="268"/>
      <c r="H297" s="268"/>
      <c r="I297" s="269"/>
      <c r="J297" s="269"/>
      <c r="K297" s="208"/>
      <c r="L297" s="208"/>
      <c r="M297" s="208"/>
      <c r="N297" s="208"/>
      <c r="O297" s="208"/>
      <c r="P297" s="208"/>
      <c r="Q297" s="208"/>
      <c r="R297" s="208"/>
      <c r="S297" s="208"/>
      <c r="T297" s="208"/>
      <c r="U297" s="208"/>
      <c r="V297" s="208"/>
      <c r="W297" s="208"/>
      <c r="X297" s="209"/>
    </row>
    <row r="298" spans="1:24" ht="15.75" customHeight="1">
      <c r="A298" s="208"/>
      <c r="B298" s="208"/>
      <c r="C298" s="208"/>
      <c r="D298" s="267"/>
      <c r="E298" s="268"/>
      <c r="F298" s="268"/>
      <c r="G298" s="268"/>
      <c r="H298" s="268"/>
      <c r="I298" s="269"/>
      <c r="J298" s="269"/>
      <c r="K298" s="208"/>
      <c r="L298" s="208"/>
      <c r="M298" s="208"/>
      <c r="N298" s="208"/>
      <c r="O298" s="208"/>
      <c r="P298" s="208"/>
      <c r="Q298" s="208"/>
      <c r="R298" s="208"/>
      <c r="S298" s="208"/>
      <c r="T298" s="208"/>
      <c r="U298" s="208"/>
      <c r="V298" s="208"/>
      <c r="W298" s="208"/>
      <c r="X298" s="209"/>
    </row>
    <row r="299" spans="1:24" ht="15.75" customHeight="1">
      <c r="A299" s="208"/>
      <c r="B299" s="208"/>
      <c r="C299" s="208"/>
      <c r="D299" s="267"/>
      <c r="E299" s="268"/>
      <c r="F299" s="268"/>
      <c r="G299" s="268"/>
      <c r="H299" s="268"/>
      <c r="I299" s="269"/>
      <c r="J299" s="269"/>
      <c r="K299" s="208"/>
      <c r="L299" s="208"/>
      <c r="M299" s="208"/>
      <c r="N299" s="208"/>
      <c r="O299" s="208"/>
      <c r="P299" s="208"/>
      <c r="Q299" s="208"/>
      <c r="R299" s="208"/>
      <c r="S299" s="208"/>
      <c r="T299" s="208"/>
      <c r="U299" s="208"/>
      <c r="V299" s="208"/>
      <c r="W299" s="208"/>
      <c r="X299" s="209"/>
    </row>
    <row r="300" spans="1:24" ht="15.75" customHeight="1">
      <c r="A300" s="208"/>
      <c r="B300" s="208"/>
      <c r="C300" s="208"/>
      <c r="D300" s="267"/>
      <c r="E300" s="268"/>
      <c r="F300" s="268"/>
      <c r="G300" s="268"/>
      <c r="H300" s="268"/>
      <c r="I300" s="269"/>
      <c r="J300" s="269"/>
      <c r="K300" s="208"/>
      <c r="L300" s="208"/>
      <c r="M300" s="208"/>
      <c r="N300" s="208"/>
      <c r="O300" s="208"/>
      <c r="P300" s="208"/>
      <c r="Q300" s="208"/>
      <c r="R300" s="208"/>
      <c r="S300" s="208"/>
      <c r="T300" s="208"/>
      <c r="U300" s="208"/>
      <c r="V300" s="208"/>
      <c r="W300" s="208"/>
      <c r="X300" s="209"/>
    </row>
    <row r="301" spans="1:24" ht="15.75" customHeight="1">
      <c r="A301" s="208"/>
      <c r="B301" s="208"/>
      <c r="C301" s="208"/>
      <c r="D301" s="267"/>
      <c r="E301" s="268"/>
      <c r="F301" s="268"/>
      <c r="G301" s="268"/>
      <c r="H301" s="268"/>
      <c r="I301" s="269"/>
      <c r="J301" s="269"/>
      <c r="K301" s="208"/>
      <c r="L301" s="208"/>
      <c r="M301" s="208"/>
      <c r="N301" s="208"/>
      <c r="O301" s="208"/>
      <c r="P301" s="208"/>
      <c r="Q301" s="208"/>
      <c r="R301" s="208"/>
      <c r="S301" s="208"/>
      <c r="T301" s="208"/>
      <c r="U301" s="208"/>
      <c r="V301" s="208"/>
      <c r="W301" s="208"/>
      <c r="X301" s="209"/>
    </row>
    <row r="302" spans="1:24" ht="15.75" customHeight="1">
      <c r="A302" s="208"/>
      <c r="B302" s="208"/>
      <c r="C302" s="208"/>
      <c r="D302" s="267"/>
      <c r="E302" s="268"/>
      <c r="F302" s="268"/>
      <c r="G302" s="268"/>
      <c r="H302" s="268"/>
      <c r="I302" s="269"/>
      <c r="J302" s="269"/>
      <c r="K302" s="208"/>
      <c r="L302" s="208"/>
      <c r="M302" s="208"/>
      <c r="N302" s="208"/>
      <c r="O302" s="208"/>
      <c r="P302" s="208"/>
      <c r="Q302" s="208"/>
      <c r="R302" s="208"/>
      <c r="S302" s="208"/>
      <c r="T302" s="208"/>
      <c r="U302" s="208"/>
      <c r="V302" s="208"/>
      <c r="W302" s="208"/>
      <c r="X302" s="209"/>
    </row>
    <row r="303" spans="1:24" ht="15.75" customHeight="1">
      <c r="A303" s="208"/>
      <c r="B303" s="208"/>
      <c r="C303" s="208"/>
      <c r="D303" s="267"/>
      <c r="E303" s="268"/>
      <c r="F303" s="268"/>
      <c r="G303" s="268"/>
      <c r="H303" s="268"/>
      <c r="I303" s="269"/>
      <c r="J303" s="269"/>
      <c r="K303" s="208"/>
      <c r="L303" s="208"/>
      <c r="M303" s="208"/>
      <c r="N303" s="208"/>
      <c r="O303" s="208"/>
      <c r="P303" s="208"/>
      <c r="Q303" s="208"/>
      <c r="R303" s="208"/>
      <c r="S303" s="208"/>
      <c r="T303" s="208"/>
      <c r="U303" s="208"/>
      <c r="V303" s="208"/>
      <c r="W303" s="208"/>
      <c r="X303" s="209"/>
    </row>
    <row r="304" spans="1:24" ht="15.75" customHeight="1">
      <c r="A304" s="208"/>
      <c r="B304" s="208"/>
      <c r="C304" s="208"/>
      <c r="D304" s="267"/>
      <c r="E304" s="268"/>
      <c r="F304" s="268"/>
      <c r="G304" s="268"/>
      <c r="H304" s="268"/>
      <c r="I304" s="269"/>
      <c r="J304" s="269"/>
      <c r="K304" s="208"/>
      <c r="L304" s="208"/>
      <c r="M304" s="208"/>
      <c r="N304" s="208"/>
      <c r="O304" s="208"/>
      <c r="P304" s="208"/>
      <c r="Q304" s="208"/>
      <c r="R304" s="208"/>
      <c r="S304" s="208"/>
      <c r="T304" s="208"/>
      <c r="U304" s="208"/>
      <c r="V304" s="208"/>
      <c r="W304" s="208"/>
      <c r="X304" s="209"/>
    </row>
    <row r="305" spans="1:24" ht="15.75" customHeight="1">
      <c r="A305" s="208"/>
      <c r="B305" s="208"/>
      <c r="C305" s="208"/>
      <c r="D305" s="267"/>
      <c r="E305" s="268"/>
      <c r="F305" s="268"/>
      <c r="G305" s="268"/>
      <c r="H305" s="268"/>
      <c r="I305" s="269"/>
      <c r="J305" s="269"/>
      <c r="K305" s="208"/>
      <c r="L305" s="208"/>
      <c r="M305" s="208"/>
      <c r="N305" s="208"/>
      <c r="O305" s="208"/>
      <c r="P305" s="208"/>
      <c r="Q305" s="208"/>
      <c r="R305" s="208"/>
      <c r="S305" s="208"/>
      <c r="T305" s="208"/>
      <c r="U305" s="208"/>
      <c r="V305" s="208"/>
      <c r="W305" s="208"/>
      <c r="X305" s="209"/>
    </row>
    <row r="306" spans="1:24" ht="15.75" customHeight="1">
      <c r="A306" s="208"/>
      <c r="B306" s="208"/>
      <c r="C306" s="208"/>
      <c r="D306" s="267"/>
      <c r="E306" s="268"/>
      <c r="F306" s="268"/>
      <c r="G306" s="268"/>
      <c r="H306" s="268"/>
      <c r="I306" s="269"/>
      <c r="J306" s="269"/>
      <c r="K306" s="208"/>
      <c r="L306" s="208"/>
      <c r="M306" s="208"/>
      <c r="N306" s="208"/>
      <c r="O306" s="208"/>
      <c r="P306" s="208"/>
      <c r="Q306" s="208"/>
      <c r="R306" s="208"/>
      <c r="S306" s="208"/>
      <c r="T306" s="208"/>
      <c r="U306" s="208"/>
      <c r="V306" s="208"/>
      <c r="W306" s="208"/>
      <c r="X306" s="209"/>
    </row>
    <row r="307" spans="1:24" ht="15.75" customHeight="1">
      <c r="A307" s="208"/>
      <c r="B307" s="208"/>
      <c r="C307" s="208"/>
      <c r="D307" s="267"/>
      <c r="E307" s="268"/>
      <c r="F307" s="268"/>
      <c r="G307" s="268"/>
      <c r="H307" s="268"/>
      <c r="I307" s="269"/>
      <c r="J307" s="269"/>
      <c r="K307" s="208"/>
      <c r="L307" s="208"/>
      <c r="M307" s="208"/>
      <c r="N307" s="208"/>
      <c r="O307" s="208"/>
      <c r="P307" s="208"/>
      <c r="Q307" s="208"/>
      <c r="R307" s="208"/>
      <c r="S307" s="208"/>
      <c r="T307" s="208"/>
      <c r="U307" s="208"/>
      <c r="V307" s="208"/>
      <c r="W307" s="208"/>
      <c r="X307" s="209"/>
    </row>
    <row r="308" spans="1:24" ht="15.75" customHeight="1">
      <c r="A308" s="208"/>
      <c r="B308" s="208"/>
      <c r="C308" s="208"/>
      <c r="D308" s="267"/>
      <c r="E308" s="268"/>
      <c r="F308" s="268"/>
      <c r="G308" s="268"/>
      <c r="H308" s="268"/>
      <c r="I308" s="269"/>
      <c r="J308" s="269"/>
      <c r="K308" s="208"/>
      <c r="L308" s="208"/>
      <c r="M308" s="208"/>
      <c r="N308" s="208"/>
      <c r="O308" s="208"/>
      <c r="P308" s="208"/>
      <c r="Q308" s="208"/>
      <c r="R308" s="208"/>
      <c r="S308" s="208"/>
      <c r="T308" s="208"/>
      <c r="U308" s="208"/>
      <c r="V308" s="208"/>
      <c r="W308" s="208"/>
      <c r="X308" s="209"/>
    </row>
    <row r="309" spans="1:24" ht="15.75" customHeight="1">
      <c r="A309" s="208"/>
      <c r="B309" s="208"/>
      <c r="C309" s="208"/>
      <c r="D309" s="267"/>
      <c r="E309" s="268"/>
      <c r="F309" s="268"/>
      <c r="G309" s="268"/>
      <c r="H309" s="268"/>
      <c r="I309" s="269"/>
      <c r="J309" s="269"/>
      <c r="K309" s="208"/>
      <c r="L309" s="208"/>
      <c r="M309" s="208"/>
      <c r="N309" s="208"/>
      <c r="O309" s="208"/>
      <c r="P309" s="208"/>
      <c r="Q309" s="208"/>
      <c r="R309" s="208"/>
      <c r="S309" s="208"/>
      <c r="T309" s="208"/>
      <c r="U309" s="208"/>
      <c r="V309" s="208"/>
      <c r="W309" s="208"/>
      <c r="X309" s="209"/>
    </row>
    <row r="310" spans="1:24" ht="15.75" customHeight="1">
      <c r="A310" s="208"/>
      <c r="B310" s="208"/>
      <c r="C310" s="208"/>
      <c r="D310" s="267"/>
      <c r="E310" s="268"/>
      <c r="F310" s="268"/>
      <c r="G310" s="268"/>
      <c r="H310" s="268"/>
      <c r="I310" s="269"/>
      <c r="J310" s="269"/>
      <c r="K310" s="208"/>
      <c r="L310" s="208"/>
      <c r="M310" s="208"/>
      <c r="N310" s="208"/>
      <c r="O310" s="208"/>
      <c r="P310" s="208"/>
      <c r="Q310" s="208"/>
      <c r="R310" s="208"/>
      <c r="S310" s="208"/>
      <c r="T310" s="208"/>
      <c r="U310" s="208"/>
      <c r="V310" s="208"/>
      <c r="W310" s="208"/>
      <c r="X310" s="209"/>
    </row>
    <row r="311" spans="1:24" ht="15.75" customHeight="1">
      <c r="A311" s="208"/>
      <c r="B311" s="208"/>
      <c r="C311" s="208"/>
      <c r="D311" s="267"/>
      <c r="E311" s="268"/>
      <c r="F311" s="268"/>
      <c r="G311" s="268"/>
      <c r="H311" s="268"/>
      <c r="I311" s="269"/>
      <c r="J311" s="269"/>
      <c r="K311" s="208"/>
      <c r="L311" s="208"/>
      <c r="M311" s="208"/>
      <c r="N311" s="208"/>
      <c r="O311" s="208"/>
      <c r="P311" s="208"/>
      <c r="Q311" s="208"/>
      <c r="R311" s="208"/>
      <c r="S311" s="208"/>
      <c r="T311" s="208"/>
      <c r="U311" s="208"/>
      <c r="V311" s="208"/>
      <c r="W311" s="208"/>
      <c r="X311" s="209"/>
    </row>
    <row r="312" spans="1:24" ht="15.75" customHeight="1">
      <c r="A312" s="208"/>
      <c r="B312" s="208"/>
      <c r="C312" s="208"/>
      <c r="D312" s="267"/>
      <c r="E312" s="268"/>
      <c r="F312" s="268"/>
      <c r="G312" s="268"/>
      <c r="H312" s="268"/>
      <c r="I312" s="269"/>
      <c r="J312" s="269"/>
      <c r="K312" s="208"/>
      <c r="L312" s="208"/>
      <c r="M312" s="208"/>
      <c r="N312" s="208"/>
      <c r="O312" s="208"/>
      <c r="P312" s="208"/>
      <c r="Q312" s="208"/>
      <c r="R312" s="208"/>
      <c r="S312" s="208"/>
      <c r="T312" s="208"/>
      <c r="U312" s="208"/>
      <c r="V312" s="208"/>
      <c r="W312" s="208"/>
      <c r="X312" s="209"/>
    </row>
    <row r="313" spans="1:24" ht="15.75" customHeight="1">
      <c r="A313" s="208"/>
      <c r="B313" s="208"/>
      <c r="C313" s="208"/>
      <c r="D313" s="267"/>
      <c r="E313" s="268"/>
      <c r="F313" s="268"/>
      <c r="G313" s="268"/>
      <c r="H313" s="268"/>
      <c r="I313" s="269"/>
      <c r="J313" s="269"/>
      <c r="K313" s="208"/>
      <c r="L313" s="208"/>
      <c r="M313" s="208"/>
      <c r="N313" s="208"/>
      <c r="O313" s="208"/>
      <c r="P313" s="208"/>
      <c r="Q313" s="208"/>
      <c r="R313" s="208"/>
      <c r="S313" s="208"/>
      <c r="T313" s="208"/>
      <c r="U313" s="208"/>
      <c r="V313" s="208"/>
      <c r="W313" s="208"/>
      <c r="X313" s="209"/>
    </row>
    <row r="314" spans="1:24" ht="15.75" customHeight="1">
      <c r="A314" s="208"/>
      <c r="B314" s="208"/>
      <c r="C314" s="208"/>
      <c r="D314" s="267"/>
      <c r="E314" s="268"/>
      <c r="F314" s="268"/>
      <c r="G314" s="268"/>
      <c r="H314" s="268"/>
      <c r="I314" s="269"/>
      <c r="J314" s="269"/>
      <c r="K314" s="208"/>
      <c r="L314" s="208"/>
      <c r="M314" s="208"/>
      <c r="N314" s="208"/>
      <c r="O314" s="208"/>
      <c r="P314" s="208"/>
      <c r="Q314" s="208"/>
      <c r="R314" s="208"/>
      <c r="S314" s="208"/>
      <c r="T314" s="208"/>
      <c r="U314" s="208"/>
      <c r="V314" s="208"/>
      <c r="W314" s="208"/>
      <c r="X314" s="209"/>
    </row>
    <row r="315" spans="1:24" ht="15.75" customHeight="1">
      <c r="A315" s="208"/>
      <c r="B315" s="208"/>
      <c r="C315" s="208"/>
      <c r="D315" s="267"/>
      <c r="E315" s="268"/>
      <c r="F315" s="268"/>
      <c r="G315" s="268"/>
      <c r="H315" s="268"/>
      <c r="I315" s="269"/>
      <c r="J315" s="269"/>
      <c r="K315" s="208"/>
      <c r="L315" s="208"/>
      <c r="M315" s="208"/>
      <c r="N315" s="208"/>
      <c r="O315" s="208"/>
      <c r="P315" s="208"/>
      <c r="Q315" s="208"/>
      <c r="R315" s="208"/>
      <c r="S315" s="208"/>
      <c r="T315" s="208"/>
      <c r="U315" s="208"/>
      <c r="V315" s="208"/>
      <c r="W315" s="208"/>
      <c r="X315" s="209"/>
    </row>
    <row r="316" spans="1:24" ht="15.75" customHeight="1">
      <c r="A316" s="208"/>
      <c r="B316" s="208"/>
      <c r="C316" s="208"/>
      <c r="D316" s="267"/>
      <c r="E316" s="268"/>
      <c r="F316" s="268"/>
      <c r="G316" s="268"/>
      <c r="H316" s="268"/>
      <c r="I316" s="269"/>
      <c r="J316" s="269"/>
      <c r="K316" s="208"/>
      <c r="L316" s="208"/>
      <c r="M316" s="208"/>
      <c r="N316" s="208"/>
      <c r="O316" s="208"/>
      <c r="P316" s="208"/>
      <c r="Q316" s="208"/>
      <c r="R316" s="208"/>
      <c r="S316" s="208"/>
      <c r="T316" s="208"/>
      <c r="U316" s="208"/>
      <c r="V316" s="208"/>
      <c r="W316" s="208"/>
      <c r="X316" s="209"/>
    </row>
    <row r="317" spans="1:24" ht="15.75" customHeight="1">
      <c r="A317" s="208"/>
      <c r="B317" s="208"/>
      <c r="C317" s="208"/>
      <c r="D317" s="267"/>
      <c r="E317" s="268"/>
      <c r="F317" s="268"/>
      <c r="G317" s="268"/>
      <c r="H317" s="268"/>
      <c r="I317" s="269"/>
      <c r="J317" s="269"/>
      <c r="K317" s="208"/>
      <c r="L317" s="208"/>
      <c r="M317" s="208"/>
      <c r="N317" s="208"/>
      <c r="O317" s="208"/>
      <c r="P317" s="208"/>
      <c r="Q317" s="208"/>
      <c r="R317" s="208"/>
      <c r="S317" s="208"/>
      <c r="T317" s="208"/>
      <c r="U317" s="208"/>
      <c r="V317" s="208"/>
      <c r="W317" s="208"/>
      <c r="X317" s="209"/>
    </row>
    <row r="318" spans="1:24" ht="15.75" customHeight="1">
      <c r="A318" s="208"/>
      <c r="B318" s="208"/>
      <c r="C318" s="208"/>
      <c r="D318" s="267"/>
      <c r="E318" s="268"/>
      <c r="F318" s="268"/>
      <c r="G318" s="268"/>
      <c r="H318" s="268"/>
      <c r="I318" s="269"/>
      <c r="J318" s="269"/>
      <c r="K318" s="208"/>
      <c r="L318" s="208"/>
      <c r="M318" s="208"/>
      <c r="N318" s="208"/>
      <c r="O318" s="208"/>
      <c r="P318" s="208"/>
      <c r="Q318" s="208"/>
      <c r="R318" s="208"/>
      <c r="S318" s="208"/>
      <c r="T318" s="208"/>
      <c r="U318" s="208"/>
      <c r="V318" s="208"/>
      <c r="W318" s="208"/>
      <c r="X318" s="209"/>
    </row>
    <row r="319" spans="1:24" ht="15.75" customHeight="1">
      <c r="A319" s="208"/>
      <c r="B319" s="208"/>
      <c r="C319" s="208"/>
      <c r="D319" s="267"/>
      <c r="E319" s="268"/>
      <c r="F319" s="268"/>
      <c r="G319" s="268"/>
      <c r="H319" s="268"/>
      <c r="I319" s="269"/>
      <c r="J319" s="269"/>
      <c r="K319" s="208"/>
      <c r="L319" s="208"/>
      <c r="M319" s="208"/>
      <c r="N319" s="208"/>
      <c r="O319" s="208"/>
      <c r="P319" s="208"/>
      <c r="Q319" s="208"/>
      <c r="R319" s="208"/>
      <c r="S319" s="208"/>
      <c r="T319" s="208"/>
      <c r="U319" s="208"/>
      <c r="V319" s="208"/>
      <c r="W319" s="208"/>
      <c r="X319" s="209"/>
    </row>
    <row r="320" spans="1:24" ht="15.75" customHeight="1">
      <c r="A320" s="208"/>
      <c r="B320" s="208"/>
      <c r="C320" s="208"/>
      <c r="D320" s="267"/>
      <c r="E320" s="268"/>
      <c r="F320" s="268"/>
      <c r="G320" s="268"/>
      <c r="H320" s="268"/>
      <c r="I320" s="269"/>
      <c r="J320" s="269"/>
      <c r="K320" s="208"/>
      <c r="L320" s="208"/>
      <c r="M320" s="208"/>
      <c r="N320" s="208"/>
      <c r="O320" s="208"/>
      <c r="P320" s="208"/>
      <c r="Q320" s="208"/>
      <c r="R320" s="208"/>
      <c r="S320" s="208"/>
      <c r="T320" s="208"/>
      <c r="U320" s="208"/>
      <c r="V320" s="208"/>
      <c r="W320" s="208"/>
      <c r="X320" s="209"/>
    </row>
    <row r="321" spans="1:24" ht="15.75" customHeight="1">
      <c r="A321" s="208"/>
      <c r="B321" s="208"/>
      <c r="C321" s="208"/>
      <c r="D321" s="267"/>
      <c r="E321" s="268"/>
      <c r="F321" s="268"/>
      <c r="G321" s="268"/>
      <c r="H321" s="268"/>
      <c r="I321" s="269"/>
      <c r="J321" s="269"/>
      <c r="K321" s="208"/>
      <c r="L321" s="208"/>
      <c r="M321" s="208"/>
      <c r="N321" s="208"/>
      <c r="O321" s="208"/>
      <c r="P321" s="208"/>
      <c r="Q321" s="208"/>
      <c r="R321" s="208"/>
      <c r="S321" s="208"/>
      <c r="T321" s="208"/>
      <c r="U321" s="208"/>
      <c r="V321" s="208"/>
      <c r="W321" s="208"/>
      <c r="X321" s="209"/>
    </row>
    <row r="322" spans="1:24" ht="15.75" customHeight="1">
      <c r="A322" s="208"/>
      <c r="B322" s="208"/>
      <c r="C322" s="208"/>
      <c r="D322" s="267"/>
      <c r="E322" s="268"/>
      <c r="F322" s="268"/>
      <c r="G322" s="268"/>
      <c r="H322" s="268"/>
      <c r="I322" s="269"/>
      <c r="J322" s="269"/>
      <c r="K322" s="208"/>
      <c r="L322" s="208"/>
      <c r="M322" s="208"/>
      <c r="N322" s="208"/>
      <c r="O322" s="208"/>
      <c r="P322" s="208"/>
      <c r="Q322" s="208"/>
      <c r="R322" s="208"/>
      <c r="S322" s="208"/>
      <c r="T322" s="208"/>
      <c r="U322" s="208"/>
      <c r="V322" s="208"/>
      <c r="W322" s="208"/>
      <c r="X322" s="209"/>
    </row>
    <row r="323" spans="1:24" ht="15.75" customHeight="1">
      <c r="A323" s="208"/>
      <c r="B323" s="208"/>
      <c r="C323" s="208"/>
      <c r="D323" s="267"/>
      <c r="E323" s="268"/>
      <c r="F323" s="268"/>
      <c r="G323" s="268"/>
      <c r="H323" s="268"/>
      <c r="I323" s="269"/>
      <c r="J323" s="269"/>
      <c r="K323" s="208"/>
      <c r="L323" s="208"/>
      <c r="M323" s="208"/>
      <c r="N323" s="208"/>
      <c r="O323" s="208"/>
      <c r="P323" s="208"/>
      <c r="Q323" s="208"/>
      <c r="R323" s="208"/>
      <c r="S323" s="208"/>
      <c r="T323" s="208"/>
      <c r="U323" s="208"/>
      <c r="V323" s="208"/>
      <c r="W323" s="208"/>
      <c r="X323" s="209"/>
    </row>
    <row r="324" spans="1:24" ht="15.75" customHeight="1">
      <c r="A324" s="208"/>
      <c r="B324" s="208"/>
      <c r="C324" s="208"/>
      <c r="D324" s="267"/>
      <c r="E324" s="268"/>
      <c r="F324" s="268"/>
      <c r="G324" s="268"/>
      <c r="H324" s="268"/>
      <c r="I324" s="269"/>
      <c r="J324" s="269"/>
      <c r="K324" s="208"/>
      <c r="L324" s="208"/>
      <c r="M324" s="208"/>
      <c r="N324" s="208"/>
      <c r="O324" s="208"/>
      <c r="P324" s="208"/>
      <c r="Q324" s="208"/>
      <c r="R324" s="208"/>
      <c r="S324" s="208"/>
      <c r="T324" s="208"/>
      <c r="U324" s="208"/>
      <c r="V324" s="208"/>
      <c r="W324" s="208"/>
      <c r="X324" s="209"/>
    </row>
    <row r="325" spans="1:24" ht="15.75" customHeight="1">
      <c r="A325" s="208"/>
      <c r="B325" s="208"/>
      <c r="C325" s="208"/>
      <c r="D325" s="267"/>
      <c r="E325" s="268"/>
      <c r="F325" s="268"/>
      <c r="G325" s="268"/>
      <c r="H325" s="268"/>
      <c r="I325" s="269"/>
      <c r="J325" s="269"/>
      <c r="K325" s="208"/>
      <c r="L325" s="208"/>
      <c r="M325" s="208"/>
      <c r="N325" s="208"/>
      <c r="O325" s="208"/>
      <c r="P325" s="208"/>
      <c r="Q325" s="208"/>
      <c r="R325" s="208"/>
      <c r="S325" s="208"/>
      <c r="T325" s="208"/>
      <c r="U325" s="208"/>
      <c r="V325" s="208"/>
      <c r="W325" s="208"/>
      <c r="X325" s="209"/>
    </row>
    <row r="326" spans="1:24" ht="15.75" customHeight="1">
      <c r="A326" s="208"/>
      <c r="B326" s="208"/>
      <c r="C326" s="208"/>
      <c r="D326" s="267"/>
      <c r="E326" s="268"/>
      <c r="F326" s="268"/>
      <c r="G326" s="268"/>
      <c r="H326" s="268"/>
      <c r="I326" s="269"/>
      <c r="J326" s="269"/>
      <c r="K326" s="208"/>
      <c r="L326" s="208"/>
      <c r="M326" s="208"/>
      <c r="N326" s="208"/>
      <c r="O326" s="208"/>
      <c r="P326" s="208"/>
      <c r="Q326" s="208"/>
      <c r="R326" s="208"/>
      <c r="S326" s="208"/>
      <c r="T326" s="208"/>
      <c r="U326" s="208"/>
      <c r="V326" s="208"/>
      <c r="W326" s="208"/>
      <c r="X326" s="209"/>
    </row>
    <row r="327" spans="1:24" ht="15.75" customHeight="1">
      <c r="A327" s="208"/>
      <c r="B327" s="208"/>
      <c r="C327" s="208"/>
      <c r="D327" s="267"/>
      <c r="E327" s="268"/>
      <c r="F327" s="268"/>
      <c r="G327" s="268"/>
      <c r="H327" s="268"/>
      <c r="I327" s="269"/>
      <c r="J327" s="269"/>
      <c r="K327" s="208"/>
      <c r="L327" s="208"/>
      <c r="M327" s="208"/>
      <c r="N327" s="208"/>
      <c r="O327" s="208"/>
      <c r="P327" s="208"/>
      <c r="Q327" s="208"/>
      <c r="R327" s="208"/>
      <c r="S327" s="208"/>
      <c r="T327" s="208"/>
      <c r="U327" s="208"/>
      <c r="V327" s="208"/>
      <c r="W327" s="208"/>
      <c r="X327" s="209"/>
    </row>
    <row r="328" spans="1:24" ht="15.75" customHeight="1">
      <c r="A328" s="208"/>
      <c r="B328" s="208"/>
      <c r="C328" s="208"/>
      <c r="D328" s="267"/>
      <c r="E328" s="268"/>
      <c r="F328" s="268"/>
      <c r="G328" s="268"/>
      <c r="H328" s="268"/>
      <c r="I328" s="269"/>
      <c r="J328" s="269"/>
      <c r="K328" s="208"/>
      <c r="L328" s="208"/>
      <c r="M328" s="208"/>
      <c r="N328" s="208"/>
      <c r="O328" s="208"/>
      <c r="P328" s="208"/>
      <c r="Q328" s="208"/>
      <c r="R328" s="208"/>
      <c r="S328" s="208"/>
      <c r="T328" s="208"/>
      <c r="U328" s="208"/>
      <c r="V328" s="208"/>
      <c r="W328" s="208"/>
      <c r="X328" s="209"/>
    </row>
    <row r="329" spans="1:24" ht="15.75" customHeight="1">
      <c r="A329" s="208"/>
      <c r="B329" s="208"/>
      <c r="C329" s="208"/>
      <c r="D329" s="267"/>
      <c r="E329" s="268"/>
      <c r="F329" s="268"/>
      <c r="G329" s="268"/>
      <c r="H329" s="268"/>
      <c r="I329" s="269"/>
      <c r="J329" s="269"/>
      <c r="K329" s="208"/>
      <c r="L329" s="208"/>
      <c r="M329" s="208"/>
      <c r="N329" s="208"/>
      <c r="O329" s="208"/>
      <c r="P329" s="208"/>
      <c r="Q329" s="208"/>
      <c r="R329" s="208"/>
      <c r="S329" s="208"/>
      <c r="T329" s="208"/>
      <c r="U329" s="208"/>
      <c r="V329" s="208"/>
      <c r="W329" s="208"/>
      <c r="X329" s="209"/>
    </row>
    <row r="330" spans="1:24" ht="15.75" customHeight="1">
      <c r="A330" s="208"/>
      <c r="B330" s="208"/>
      <c r="C330" s="208"/>
      <c r="D330" s="267"/>
      <c r="E330" s="268"/>
      <c r="F330" s="268"/>
      <c r="G330" s="268"/>
      <c r="H330" s="268"/>
      <c r="I330" s="269"/>
      <c r="J330" s="269"/>
      <c r="K330" s="208"/>
      <c r="L330" s="208"/>
      <c r="M330" s="208"/>
      <c r="N330" s="208"/>
      <c r="O330" s="208"/>
      <c r="P330" s="208"/>
      <c r="Q330" s="208"/>
      <c r="R330" s="208"/>
      <c r="S330" s="208"/>
      <c r="T330" s="208"/>
      <c r="U330" s="208"/>
      <c r="V330" s="208"/>
      <c r="W330" s="208"/>
      <c r="X330" s="209"/>
    </row>
    <row r="331" spans="1:24" ht="15.75" customHeight="1">
      <c r="A331" s="208"/>
      <c r="B331" s="208"/>
      <c r="C331" s="208"/>
      <c r="D331" s="267"/>
      <c r="E331" s="268"/>
      <c r="F331" s="268"/>
      <c r="G331" s="268"/>
      <c r="H331" s="268"/>
      <c r="I331" s="269"/>
      <c r="J331" s="269"/>
      <c r="K331" s="208"/>
      <c r="L331" s="208"/>
      <c r="M331" s="208"/>
      <c r="N331" s="208"/>
      <c r="O331" s="208"/>
      <c r="P331" s="208"/>
      <c r="Q331" s="208"/>
      <c r="R331" s="208"/>
      <c r="S331" s="208"/>
      <c r="T331" s="208"/>
      <c r="U331" s="208"/>
      <c r="V331" s="208"/>
      <c r="W331" s="208"/>
      <c r="X331" s="209"/>
    </row>
    <row r="332" spans="1:24" ht="15.75" customHeight="1">
      <c r="A332" s="208"/>
      <c r="B332" s="208"/>
      <c r="C332" s="208"/>
      <c r="D332" s="267"/>
      <c r="E332" s="268"/>
      <c r="F332" s="268"/>
      <c r="G332" s="268"/>
      <c r="H332" s="268"/>
      <c r="I332" s="269"/>
      <c r="J332" s="269"/>
      <c r="K332" s="208"/>
      <c r="L332" s="208"/>
      <c r="M332" s="208"/>
      <c r="N332" s="208"/>
      <c r="O332" s="208"/>
      <c r="P332" s="208"/>
      <c r="Q332" s="208"/>
      <c r="R332" s="208"/>
      <c r="S332" s="208"/>
      <c r="T332" s="208"/>
      <c r="U332" s="208"/>
      <c r="V332" s="208"/>
      <c r="W332" s="208"/>
      <c r="X332" s="209"/>
    </row>
    <row r="333" spans="1:24" ht="15.75" customHeight="1">
      <c r="A333" s="208"/>
      <c r="B333" s="208"/>
      <c r="C333" s="208"/>
      <c r="D333" s="267"/>
      <c r="E333" s="268"/>
      <c r="F333" s="268"/>
      <c r="G333" s="268"/>
      <c r="H333" s="268"/>
      <c r="I333" s="269"/>
      <c r="J333" s="269"/>
      <c r="K333" s="208"/>
      <c r="L333" s="208"/>
      <c r="M333" s="208"/>
      <c r="N333" s="208"/>
      <c r="O333" s="208"/>
      <c r="P333" s="208"/>
      <c r="Q333" s="208"/>
      <c r="R333" s="208"/>
      <c r="S333" s="208"/>
      <c r="T333" s="208"/>
      <c r="U333" s="208"/>
      <c r="V333" s="208"/>
      <c r="W333" s="208"/>
      <c r="X333" s="209"/>
    </row>
    <row r="334" spans="1:24" ht="15.75" customHeight="1">
      <c r="A334" s="208"/>
      <c r="B334" s="208"/>
      <c r="C334" s="208"/>
      <c r="D334" s="267"/>
      <c r="E334" s="268"/>
      <c r="F334" s="268"/>
      <c r="G334" s="268"/>
      <c r="H334" s="268"/>
      <c r="I334" s="269"/>
      <c r="J334" s="269"/>
      <c r="K334" s="208"/>
      <c r="L334" s="208"/>
      <c r="M334" s="208"/>
      <c r="N334" s="208"/>
      <c r="O334" s="208"/>
      <c r="P334" s="208"/>
      <c r="Q334" s="208"/>
      <c r="R334" s="208"/>
      <c r="S334" s="208"/>
      <c r="T334" s="208"/>
      <c r="U334" s="208"/>
      <c r="V334" s="208"/>
      <c r="W334" s="208"/>
      <c r="X334" s="209"/>
    </row>
    <row r="335" spans="1:24" ht="15.75" customHeight="1">
      <c r="A335" s="208"/>
      <c r="B335" s="208"/>
      <c r="C335" s="208"/>
      <c r="D335" s="267"/>
      <c r="E335" s="268"/>
      <c r="F335" s="268"/>
      <c r="G335" s="268"/>
      <c r="H335" s="268"/>
      <c r="I335" s="269"/>
      <c r="J335" s="269"/>
      <c r="K335" s="208"/>
      <c r="L335" s="208"/>
      <c r="M335" s="208"/>
      <c r="N335" s="208"/>
      <c r="O335" s="208"/>
      <c r="P335" s="208"/>
      <c r="Q335" s="208"/>
      <c r="R335" s="208"/>
      <c r="S335" s="208"/>
      <c r="T335" s="208"/>
      <c r="U335" s="208"/>
      <c r="V335" s="208"/>
      <c r="W335" s="208"/>
      <c r="X335" s="209"/>
    </row>
    <row r="336" spans="1:24" ht="15.75" customHeight="1">
      <c r="A336" s="208"/>
      <c r="B336" s="208"/>
      <c r="C336" s="208"/>
      <c r="D336" s="267"/>
      <c r="E336" s="268"/>
      <c r="F336" s="268"/>
      <c r="G336" s="268"/>
      <c r="H336" s="268"/>
      <c r="I336" s="269"/>
      <c r="J336" s="269"/>
      <c r="K336" s="208"/>
      <c r="L336" s="208"/>
      <c r="M336" s="208"/>
      <c r="N336" s="208"/>
      <c r="O336" s="208"/>
      <c r="P336" s="208"/>
      <c r="Q336" s="208"/>
      <c r="R336" s="208"/>
      <c r="S336" s="208"/>
      <c r="T336" s="208"/>
      <c r="U336" s="208"/>
      <c r="V336" s="208"/>
      <c r="W336" s="208"/>
      <c r="X336" s="209"/>
    </row>
    <row r="337" spans="1:24" ht="15.75" customHeight="1">
      <c r="A337" s="208"/>
      <c r="B337" s="208"/>
      <c r="C337" s="208"/>
      <c r="D337" s="267"/>
      <c r="E337" s="268"/>
      <c r="F337" s="268"/>
      <c r="G337" s="268"/>
      <c r="H337" s="268"/>
      <c r="I337" s="269"/>
      <c r="J337" s="269"/>
      <c r="K337" s="208"/>
      <c r="L337" s="208"/>
      <c r="M337" s="208"/>
      <c r="N337" s="208"/>
      <c r="O337" s="208"/>
      <c r="P337" s="208"/>
      <c r="Q337" s="208"/>
      <c r="R337" s="208"/>
      <c r="S337" s="208"/>
      <c r="T337" s="208"/>
      <c r="U337" s="208"/>
      <c r="V337" s="208"/>
      <c r="W337" s="208"/>
      <c r="X337" s="209"/>
    </row>
    <row r="338" spans="1:24" ht="15.75" customHeight="1">
      <c r="A338" s="208"/>
      <c r="B338" s="208"/>
      <c r="C338" s="208"/>
      <c r="D338" s="267"/>
      <c r="E338" s="268"/>
      <c r="F338" s="268"/>
      <c r="G338" s="268"/>
      <c r="H338" s="268"/>
      <c r="I338" s="269"/>
      <c r="J338" s="269"/>
      <c r="K338" s="208"/>
      <c r="L338" s="208"/>
      <c r="M338" s="208"/>
      <c r="N338" s="208"/>
      <c r="O338" s="208"/>
      <c r="P338" s="208"/>
      <c r="Q338" s="208"/>
      <c r="R338" s="208"/>
      <c r="S338" s="208"/>
      <c r="T338" s="208"/>
      <c r="U338" s="208"/>
      <c r="V338" s="208"/>
      <c r="W338" s="208"/>
      <c r="X338" s="209"/>
    </row>
    <row r="339" spans="1:24" ht="15.75" customHeight="1">
      <c r="A339" s="208"/>
      <c r="B339" s="208"/>
      <c r="C339" s="208"/>
      <c r="D339" s="267"/>
      <c r="E339" s="268"/>
      <c r="F339" s="268"/>
      <c r="G339" s="268"/>
      <c r="H339" s="268"/>
      <c r="I339" s="269"/>
      <c r="J339" s="269"/>
      <c r="K339" s="208"/>
      <c r="L339" s="208"/>
      <c r="M339" s="208"/>
      <c r="N339" s="208"/>
      <c r="O339" s="208"/>
      <c r="P339" s="208"/>
      <c r="Q339" s="208"/>
      <c r="R339" s="208"/>
      <c r="S339" s="208"/>
      <c r="T339" s="208"/>
      <c r="U339" s="208"/>
      <c r="V339" s="208"/>
      <c r="W339" s="208"/>
      <c r="X339" s="209"/>
    </row>
    <row r="340" spans="1:24" ht="15.75" customHeight="1">
      <c r="A340" s="208"/>
      <c r="B340" s="208"/>
      <c r="C340" s="208"/>
      <c r="D340" s="267"/>
      <c r="E340" s="268"/>
      <c r="F340" s="268"/>
      <c r="G340" s="268"/>
      <c r="H340" s="268"/>
      <c r="I340" s="269"/>
      <c r="J340" s="269"/>
      <c r="K340" s="208"/>
      <c r="L340" s="208"/>
      <c r="M340" s="208"/>
      <c r="N340" s="208"/>
      <c r="O340" s="208"/>
      <c r="P340" s="208"/>
      <c r="Q340" s="208"/>
      <c r="R340" s="208"/>
      <c r="S340" s="208"/>
      <c r="T340" s="208"/>
      <c r="U340" s="208"/>
      <c r="V340" s="208"/>
      <c r="W340" s="208"/>
      <c r="X340" s="209"/>
    </row>
    <row r="341" spans="1:24" ht="15.75" customHeight="1">
      <c r="A341" s="208"/>
      <c r="B341" s="208"/>
      <c r="C341" s="208"/>
      <c r="D341" s="267"/>
      <c r="E341" s="268"/>
      <c r="F341" s="268"/>
      <c r="G341" s="268"/>
      <c r="H341" s="268"/>
      <c r="I341" s="269"/>
      <c r="J341" s="269"/>
      <c r="K341" s="208"/>
      <c r="L341" s="208"/>
      <c r="M341" s="208"/>
      <c r="N341" s="208"/>
      <c r="O341" s="208"/>
      <c r="P341" s="208"/>
      <c r="Q341" s="208"/>
      <c r="R341" s="208"/>
      <c r="S341" s="208"/>
      <c r="T341" s="208"/>
      <c r="U341" s="208"/>
      <c r="V341" s="208"/>
      <c r="W341" s="208"/>
      <c r="X341" s="209"/>
    </row>
    <row r="342" spans="1:24" ht="15.75" customHeight="1">
      <c r="A342" s="208"/>
      <c r="B342" s="208"/>
      <c r="C342" s="208"/>
      <c r="D342" s="267"/>
      <c r="E342" s="268"/>
      <c r="F342" s="268"/>
      <c r="G342" s="268"/>
      <c r="H342" s="268"/>
      <c r="I342" s="269"/>
      <c r="J342" s="269"/>
      <c r="K342" s="208"/>
      <c r="L342" s="208"/>
      <c r="M342" s="208"/>
      <c r="N342" s="208"/>
      <c r="O342" s="208"/>
      <c r="P342" s="208"/>
      <c r="Q342" s="208"/>
      <c r="R342" s="208"/>
      <c r="S342" s="208"/>
      <c r="T342" s="208"/>
      <c r="U342" s="208"/>
      <c r="V342" s="208"/>
      <c r="W342" s="208"/>
      <c r="X342" s="209"/>
    </row>
    <row r="343" spans="1:24" ht="15.75" customHeight="1">
      <c r="A343" s="208"/>
      <c r="B343" s="208"/>
      <c r="C343" s="208"/>
      <c r="D343" s="267"/>
      <c r="E343" s="268"/>
      <c r="F343" s="268"/>
      <c r="G343" s="268"/>
      <c r="H343" s="268"/>
      <c r="I343" s="269"/>
      <c r="J343" s="269"/>
      <c r="K343" s="208"/>
      <c r="L343" s="208"/>
      <c r="M343" s="208"/>
      <c r="N343" s="208"/>
      <c r="O343" s="208"/>
      <c r="P343" s="208"/>
      <c r="Q343" s="208"/>
      <c r="R343" s="208"/>
      <c r="S343" s="208"/>
      <c r="T343" s="208"/>
      <c r="U343" s="208"/>
      <c r="V343" s="208"/>
      <c r="W343" s="208"/>
      <c r="X343" s="209"/>
    </row>
    <row r="344" spans="1:24" ht="15.75" customHeight="1">
      <c r="A344" s="208"/>
      <c r="B344" s="208"/>
      <c r="C344" s="208"/>
      <c r="D344" s="267"/>
      <c r="E344" s="268"/>
      <c r="F344" s="268"/>
      <c r="G344" s="268"/>
      <c r="H344" s="268"/>
      <c r="I344" s="269"/>
      <c r="J344" s="269"/>
      <c r="K344" s="208"/>
      <c r="L344" s="208"/>
      <c r="M344" s="208"/>
      <c r="N344" s="208"/>
      <c r="O344" s="208"/>
      <c r="P344" s="208"/>
      <c r="Q344" s="208"/>
      <c r="R344" s="208"/>
      <c r="S344" s="208"/>
      <c r="T344" s="208"/>
      <c r="U344" s="208"/>
      <c r="V344" s="208"/>
      <c r="W344" s="208"/>
      <c r="X344" s="209"/>
    </row>
    <row r="345" spans="1:24" ht="15.75" customHeight="1">
      <c r="A345" s="208"/>
      <c r="B345" s="208"/>
      <c r="C345" s="208"/>
      <c r="D345" s="267"/>
      <c r="E345" s="268"/>
      <c r="F345" s="268"/>
      <c r="G345" s="268"/>
      <c r="H345" s="268"/>
      <c r="I345" s="269"/>
      <c r="J345" s="269"/>
      <c r="K345" s="208"/>
      <c r="L345" s="208"/>
      <c r="M345" s="208"/>
      <c r="N345" s="208"/>
      <c r="O345" s="208"/>
      <c r="P345" s="208"/>
      <c r="Q345" s="208"/>
      <c r="R345" s="208"/>
      <c r="S345" s="208"/>
      <c r="T345" s="208"/>
      <c r="U345" s="208"/>
      <c r="V345" s="208"/>
      <c r="W345" s="208"/>
      <c r="X345" s="209"/>
    </row>
    <row r="346" spans="1:24" ht="15.75" customHeight="1">
      <c r="A346" s="208"/>
      <c r="B346" s="208"/>
      <c r="C346" s="208"/>
      <c r="D346" s="267"/>
      <c r="E346" s="268"/>
      <c r="F346" s="268"/>
      <c r="G346" s="268"/>
      <c r="H346" s="268"/>
      <c r="I346" s="269"/>
      <c r="J346" s="269"/>
      <c r="K346" s="208"/>
      <c r="L346" s="208"/>
      <c r="M346" s="208"/>
      <c r="N346" s="208"/>
      <c r="O346" s="208"/>
      <c r="P346" s="208"/>
      <c r="Q346" s="208"/>
      <c r="R346" s="208"/>
      <c r="S346" s="208"/>
      <c r="T346" s="208"/>
      <c r="U346" s="208"/>
      <c r="V346" s="208"/>
      <c r="W346" s="208"/>
      <c r="X346" s="209"/>
    </row>
    <row r="347" spans="1:24" ht="15.75" customHeight="1">
      <c r="A347" s="208"/>
      <c r="B347" s="208"/>
      <c r="C347" s="208"/>
      <c r="D347" s="267"/>
      <c r="E347" s="268"/>
      <c r="F347" s="268"/>
      <c r="G347" s="268"/>
      <c r="H347" s="268"/>
      <c r="I347" s="269"/>
      <c r="J347" s="269"/>
      <c r="K347" s="208"/>
      <c r="L347" s="208"/>
      <c r="M347" s="208"/>
      <c r="N347" s="208"/>
      <c r="O347" s="208"/>
      <c r="P347" s="208"/>
      <c r="Q347" s="208"/>
      <c r="R347" s="208"/>
      <c r="S347" s="208"/>
      <c r="T347" s="208"/>
      <c r="U347" s="208"/>
      <c r="V347" s="208"/>
      <c r="W347" s="208"/>
      <c r="X347" s="209"/>
    </row>
    <row r="348" spans="1:24" ht="15.75" customHeight="1">
      <c r="A348" s="208"/>
      <c r="B348" s="208"/>
      <c r="C348" s="208"/>
      <c r="D348" s="267"/>
      <c r="E348" s="268"/>
      <c r="F348" s="268"/>
      <c r="G348" s="268"/>
      <c r="H348" s="268"/>
      <c r="I348" s="269"/>
      <c r="J348" s="269"/>
      <c r="K348" s="208"/>
      <c r="L348" s="208"/>
      <c r="M348" s="208"/>
      <c r="N348" s="208"/>
      <c r="O348" s="208"/>
      <c r="P348" s="208"/>
      <c r="Q348" s="208"/>
      <c r="R348" s="208"/>
      <c r="S348" s="208"/>
      <c r="T348" s="208"/>
      <c r="U348" s="208"/>
      <c r="V348" s="208"/>
      <c r="W348" s="208"/>
      <c r="X348" s="209"/>
    </row>
    <row r="349" spans="1:24" ht="15.75" customHeight="1">
      <c r="A349" s="208"/>
      <c r="B349" s="208"/>
      <c r="C349" s="208"/>
      <c r="D349" s="267"/>
      <c r="E349" s="268"/>
      <c r="F349" s="268"/>
      <c r="G349" s="268"/>
      <c r="H349" s="268"/>
      <c r="I349" s="269"/>
      <c r="J349" s="269"/>
      <c r="K349" s="208"/>
      <c r="L349" s="208"/>
      <c r="M349" s="208"/>
      <c r="N349" s="208"/>
      <c r="O349" s="208"/>
      <c r="P349" s="208"/>
      <c r="Q349" s="208"/>
      <c r="R349" s="208"/>
      <c r="S349" s="208"/>
      <c r="T349" s="208"/>
      <c r="U349" s="208"/>
      <c r="V349" s="208"/>
      <c r="W349" s="208"/>
      <c r="X349" s="209"/>
    </row>
    <row r="350" spans="1:24" ht="15.75" customHeight="1">
      <c r="A350" s="208"/>
      <c r="B350" s="208"/>
      <c r="C350" s="208"/>
      <c r="D350" s="267"/>
      <c r="E350" s="268"/>
      <c r="F350" s="268"/>
      <c r="G350" s="268"/>
      <c r="H350" s="268"/>
      <c r="I350" s="269"/>
      <c r="J350" s="269"/>
      <c r="K350" s="208"/>
      <c r="L350" s="208"/>
      <c r="M350" s="208"/>
      <c r="N350" s="208"/>
      <c r="O350" s="208"/>
      <c r="P350" s="208"/>
      <c r="Q350" s="208"/>
      <c r="R350" s="208"/>
      <c r="S350" s="208"/>
      <c r="T350" s="208"/>
      <c r="U350" s="208"/>
      <c r="V350" s="208"/>
      <c r="W350" s="208"/>
      <c r="X350" s="209"/>
    </row>
    <row r="351" spans="1:24" ht="15.75" customHeight="1">
      <c r="A351" s="208"/>
      <c r="B351" s="208"/>
      <c r="C351" s="208"/>
      <c r="D351" s="267"/>
      <c r="E351" s="268"/>
      <c r="F351" s="268"/>
      <c r="G351" s="268"/>
      <c r="H351" s="268"/>
      <c r="I351" s="269"/>
      <c r="J351" s="269"/>
      <c r="K351" s="208"/>
      <c r="L351" s="208"/>
      <c r="M351" s="208"/>
      <c r="N351" s="208"/>
      <c r="O351" s="208"/>
      <c r="P351" s="208"/>
      <c r="Q351" s="208"/>
      <c r="R351" s="208"/>
      <c r="S351" s="208"/>
      <c r="T351" s="208"/>
      <c r="U351" s="208"/>
      <c r="V351" s="208"/>
      <c r="W351" s="208"/>
      <c r="X351" s="209"/>
    </row>
    <row r="352" spans="1:24" ht="15.75" customHeight="1">
      <c r="A352" s="208"/>
      <c r="B352" s="208"/>
      <c r="C352" s="208"/>
      <c r="D352" s="267"/>
      <c r="E352" s="268"/>
      <c r="F352" s="268"/>
      <c r="G352" s="268"/>
      <c r="H352" s="268"/>
      <c r="I352" s="269"/>
      <c r="J352" s="269"/>
      <c r="K352" s="208"/>
      <c r="L352" s="208"/>
      <c r="M352" s="208"/>
      <c r="N352" s="208"/>
      <c r="O352" s="208"/>
      <c r="P352" s="208"/>
      <c r="Q352" s="208"/>
      <c r="R352" s="208"/>
      <c r="S352" s="208"/>
      <c r="T352" s="208"/>
      <c r="U352" s="208"/>
      <c r="V352" s="208"/>
      <c r="W352" s="208"/>
      <c r="X352" s="209"/>
    </row>
    <row r="353" spans="1:24" ht="15.75" customHeight="1">
      <c r="A353" s="208"/>
      <c r="B353" s="208"/>
      <c r="C353" s="208"/>
      <c r="D353" s="267"/>
      <c r="E353" s="268"/>
      <c r="F353" s="268"/>
      <c r="G353" s="268"/>
      <c r="H353" s="268"/>
      <c r="I353" s="269"/>
      <c r="J353" s="269"/>
      <c r="K353" s="208"/>
      <c r="L353" s="208"/>
      <c r="M353" s="208"/>
      <c r="N353" s="208"/>
      <c r="O353" s="208"/>
      <c r="P353" s="208"/>
      <c r="Q353" s="208"/>
      <c r="R353" s="208"/>
      <c r="S353" s="208"/>
      <c r="T353" s="208"/>
      <c r="U353" s="208"/>
      <c r="V353" s="208"/>
      <c r="W353" s="208"/>
      <c r="X353" s="209"/>
    </row>
    <row r="354" spans="1:24" ht="15.75" customHeight="1">
      <c r="A354" s="208"/>
      <c r="B354" s="208"/>
      <c r="C354" s="208"/>
      <c r="D354" s="267"/>
      <c r="E354" s="268"/>
      <c r="F354" s="268"/>
      <c r="G354" s="268"/>
      <c r="H354" s="268"/>
      <c r="I354" s="269"/>
      <c r="J354" s="269"/>
      <c r="K354" s="208"/>
      <c r="L354" s="208"/>
      <c r="M354" s="208"/>
      <c r="N354" s="208"/>
      <c r="O354" s="208"/>
      <c r="P354" s="208"/>
      <c r="Q354" s="208"/>
      <c r="R354" s="208"/>
      <c r="S354" s="208"/>
      <c r="T354" s="208"/>
      <c r="U354" s="208"/>
      <c r="V354" s="208"/>
      <c r="W354" s="208"/>
      <c r="X354" s="209"/>
    </row>
    <row r="355" spans="1:24" ht="15.75" customHeight="1">
      <c r="A355" s="208"/>
      <c r="B355" s="208"/>
      <c r="C355" s="208"/>
      <c r="D355" s="267"/>
      <c r="E355" s="268"/>
      <c r="F355" s="268"/>
      <c r="G355" s="268"/>
      <c r="H355" s="268"/>
      <c r="I355" s="269"/>
      <c r="J355" s="269"/>
      <c r="K355" s="208"/>
      <c r="L355" s="208"/>
      <c r="M355" s="208"/>
      <c r="N355" s="208"/>
      <c r="O355" s="208"/>
      <c r="P355" s="208"/>
      <c r="Q355" s="208"/>
      <c r="R355" s="208"/>
      <c r="S355" s="208"/>
      <c r="T355" s="208"/>
      <c r="U355" s="208"/>
      <c r="V355" s="208"/>
      <c r="W355" s="208"/>
      <c r="X355" s="209"/>
    </row>
    <row r="356" spans="1:24" ht="15.75" customHeight="1">
      <c r="A356" s="208"/>
      <c r="B356" s="208"/>
      <c r="C356" s="208"/>
      <c r="D356" s="267"/>
      <c r="E356" s="268"/>
      <c r="F356" s="268"/>
      <c r="G356" s="268"/>
      <c r="H356" s="268"/>
      <c r="I356" s="269"/>
      <c r="J356" s="269"/>
      <c r="K356" s="208"/>
      <c r="L356" s="208"/>
      <c r="M356" s="208"/>
      <c r="N356" s="208"/>
      <c r="O356" s="208"/>
      <c r="P356" s="208"/>
      <c r="Q356" s="208"/>
      <c r="R356" s="208"/>
      <c r="S356" s="208"/>
      <c r="T356" s="208"/>
      <c r="U356" s="208"/>
      <c r="V356" s="208"/>
      <c r="W356" s="208"/>
      <c r="X356" s="209"/>
    </row>
    <row r="357" spans="1:24" ht="15.75" customHeight="1">
      <c r="A357" s="208"/>
      <c r="B357" s="208"/>
      <c r="C357" s="208"/>
      <c r="D357" s="267"/>
      <c r="E357" s="268"/>
      <c r="F357" s="268"/>
      <c r="G357" s="268"/>
      <c r="H357" s="268"/>
      <c r="I357" s="269"/>
      <c r="J357" s="269"/>
      <c r="K357" s="208"/>
      <c r="L357" s="208"/>
      <c r="M357" s="208"/>
      <c r="N357" s="208"/>
      <c r="O357" s="208"/>
      <c r="P357" s="208"/>
      <c r="Q357" s="208"/>
      <c r="R357" s="208"/>
      <c r="S357" s="208"/>
      <c r="T357" s="208"/>
      <c r="U357" s="208"/>
      <c r="V357" s="208"/>
      <c r="W357" s="208"/>
      <c r="X357" s="209"/>
    </row>
    <row r="358" spans="1:24" ht="15.75" customHeight="1">
      <c r="A358" s="208"/>
      <c r="B358" s="208"/>
      <c r="C358" s="208"/>
      <c r="D358" s="267"/>
      <c r="E358" s="268"/>
      <c r="F358" s="268"/>
      <c r="G358" s="268"/>
      <c r="H358" s="268"/>
      <c r="I358" s="269"/>
      <c r="J358" s="269"/>
      <c r="K358" s="208"/>
      <c r="L358" s="208"/>
      <c r="M358" s="208"/>
      <c r="N358" s="208"/>
      <c r="O358" s="208"/>
      <c r="P358" s="208"/>
      <c r="Q358" s="208"/>
      <c r="R358" s="208"/>
      <c r="S358" s="208"/>
      <c r="T358" s="208"/>
      <c r="U358" s="208"/>
      <c r="V358" s="208"/>
      <c r="W358" s="208"/>
      <c r="X358" s="209"/>
    </row>
    <row r="359" spans="1:24" ht="15.75" customHeight="1">
      <c r="A359" s="208"/>
      <c r="B359" s="208"/>
      <c r="C359" s="208"/>
      <c r="D359" s="267"/>
      <c r="E359" s="268"/>
      <c r="F359" s="268"/>
      <c r="G359" s="268"/>
      <c r="H359" s="268"/>
      <c r="I359" s="269"/>
      <c r="J359" s="269"/>
      <c r="K359" s="208"/>
      <c r="L359" s="208"/>
      <c r="M359" s="208"/>
      <c r="N359" s="208"/>
      <c r="O359" s="208"/>
      <c r="P359" s="208"/>
      <c r="Q359" s="208"/>
      <c r="R359" s="208"/>
      <c r="S359" s="208"/>
      <c r="T359" s="208"/>
      <c r="U359" s="208"/>
      <c r="V359" s="208"/>
      <c r="W359" s="208"/>
      <c r="X359" s="209"/>
    </row>
    <row r="360" spans="1:24" ht="15.75" customHeight="1">
      <c r="A360" s="208"/>
      <c r="B360" s="208"/>
      <c r="C360" s="208"/>
      <c r="D360" s="267"/>
      <c r="E360" s="268"/>
      <c r="F360" s="268"/>
      <c r="G360" s="268"/>
      <c r="H360" s="268"/>
      <c r="I360" s="269"/>
      <c r="J360" s="269"/>
      <c r="K360" s="208"/>
      <c r="L360" s="208"/>
      <c r="M360" s="208"/>
      <c r="N360" s="208"/>
      <c r="O360" s="208"/>
      <c r="P360" s="208"/>
      <c r="Q360" s="208"/>
      <c r="R360" s="208"/>
      <c r="S360" s="208"/>
      <c r="T360" s="208"/>
      <c r="U360" s="208"/>
      <c r="V360" s="208"/>
      <c r="W360" s="208"/>
      <c r="X360" s="209"/>
    </row>
    <row r="361" spans="1:24" ht="15.75" customHeight="1">
      <c r="A361" s="208"/>
      <c r="B361" s="208"/>
      <c r="C361" s="208"/>
      <c r="D361" s="267"/>
      <c r="E361" s="268"/>
      <c r="F361" s="268"/>
      <c r="G361" s="268"/>
      <c r="H361" s="268"/>
      <c r="I361" s="269"/>
      <c r="J361" s="269"/>
      <c r="K361" s="208"/>
      <c r="L361" s="208"/>
      <c r="M361" s="208"/>
      <c r="N361" s="208"/>
      <c r="O361" s="208"/>
      <c r="P361" s="208"/>
      <c r="Q361" s="208"/>
      <c r="R361" s="208"/>
      <c r="S361" s="208"/>
      <c r="T361" s="208"/>
      <c r="U361" s="208"/>
      <c r="V361" s="208"/>
      <c r="W361" s="208"/>
      <c r="X361" s="209"/>
    </row>
    <row r="362" spans="1:24" ht="15.75" customHeight="1">
      <c r="A362" s="208"/>
      <c r="B362" s="208"/>
      <c r="C362" s="208"/>
      <c r="D362" s="267"/>
      <c r="E362" s="268"/>
      <c r="F362" s="268"/>
      <c r="G362" s="268"/>
      <c r="H362" s="268"/>
      <c r="I362" s="269"/>
      <c r="J362" s="269"/>
      <c r="K362" s="208"/>
      <c r="L362" s="208"/>
      <c r="M362" s="208"/>
      <c r="N362" s="208"/>
      <c r="O362" s="208"/>
      <c r="P362" s="208"/>
      <c r="Q362" s="208"/>
      <c r="R362" s="208"/>
      <c r="S362" s="208"/>
      <c r="T362" s="208"/>
      <c r="U362" s="208"/>
      <c r="V362" s="208"/>
      <c r="W362" s="208"/>
      <c r="X362" s="209"/>
    </row>
    <row r="363" spans="1:24" ht="15.75" customHeight="1">
      <c r="A363" s="208"/>
      <c r="B363" s="208"/>
      <c r="C363" s="208"/>
      <c r="D363" s="267"/>
      <c r="E363" s="268"/>
      <c r="F363" s="268"/>
      <c r="G363" s="268"/>
      <c r="H363" s="268"/>
      <c r="I363" s="269"/>
      <c r="J363" s="269"/>
      <c r="K363" s="208"/>
      <c r="L363" s="208"/>
      <c r="M363" s="208"/>
      <c r="N363" s="208"/>
      <c r="O363" s="208"/>
      <c r="P363" s="208"/>
      <c r="Q363" s="208"/>
      <c r="R363" s="208"/>
      <c r="S363" s="208"/>
      <c r="T363" s="208"/>
      <c r="U363" s="208"/>
      <c r="V363" s="208"/>
      <c r="W363" s="208"/>
      <c r="X363" s="209"/>
    </row>
    <row r="364" spans="1:24" ht="15.75" customHeight="1">
      <c r="A364" s="208"/>
      <c r="B364" s="208"/>
      <c r="C364" s="208"/>
      <c r="D364" s="267"/>
      <c r="E364" s="268"/>
      <c r="F364" s="268"/>
      <c r="G364" s="268"/>
      <c r="H364" s="268"/>
      <c r="I364" s="269"/>
      <c r="J364" s="269"/>
      <c r="K364" s="208"/>
      <c r="L364" s="208"/>
      <c r="M364" s="208"/>
      <c r="N364" s="208"/>
      <c r="O364" s="208"/>
      <c r="P364" s="208"/>
      <c r="Q364" s="208"/>
      <c r="R364" s="208"/>
      <c r="S364" s="208"/>
      <c r="T364" s="208"/>
      <c r="U364" s="208"/>
      <c r="V364" s="208"/>
      <c r="W364" s="208"/>
      <c r="X364" s="209"/>
    </row>
    <row r="365" spans="1:24" ht="15.75" customHeight="1">
      <c r="A365" s="208"/>
      <c r="B365" s="208"/>
      <c r="C365" s="208"/>
      <c r="D365" s="267"/>
      <c r="E365" s="268"/>
      <c r="F365" s="268"/>
      <c r="G365" s="268"/>
      <c r="H365" s="268"/>
      <c r="I365" s="269"/>
      <c r="J365" s="269"/>
      <c r="K365" s="208"/>
      <c r="L365" s="208"/>
      <c r="M365" s="208"/>
      <c r="N365" s="208"/>
      <c r="O365" s="208"/>
      <c r="P365" s="208"/>
      <c r="Q365" s="208"/>
      <c r="R365" s="208"/>
      <c r="S365" s="208"/>
      <c r="T365" s="208"/>
      <c r="U365" s="208"/>
      <c r="V365" s="208"/>
      <c r="W365" s="208"/>
      <c r="X365" s="209"/>
    </row>
    <row r="366" spans="1:24" ht="15.75" customHeight="1">
      <c r="A366" s="208"/>
      <c r="B366" s="208"/>
      <c r="C366" s="208"/>
      <c r="D366" s="267"/>
      <c r="E366" s="268"/>
      <c r="F366" s="268"/>
      <c r="G366" s="268"/>
      <c r="H366" s="268"/>
      <c r="I366" s="269"/>
      <c r="J366" s="269"/>
      <c r="K366" s="208"/>
      <c r="L366" s="208"/>
      <c r="M366" s="208"/>
      <c r="N366" s="208"/>
      <c r="O366" s="208"/>
      <c r="P366" s="208"/>
      <c r="Q366" s="208"/>
      <c r="R366" s="208"/>
      <c r="S366" s="208"/>
      <c r="T366" s="208"/>
      <c r="U366" s="208"/>
      <c r="V366" s="208"/>
      <c r="W366" s="208"/>
      <c r="X366" s="209"/>
    </row>
    <row r="367" spans="1:24" ht="15.75" customHeight="1">
      <c r="A367" s="208"/>
      <c r="B367" s="208"/>
      <c r="C367" s="208"/>
      <c r="D367" s="267"/>
      <c r="E367" s="268"/>
      <c r="F367" s="268"/>
      <c r="G367" s="268"/>
      <c r="H367" s="268"/>
      <c r="I367" s="269"/>
      <c r="J367" s="269"/>
      <c r="K367" s="208"/>
      <c r="L367" s="208"/>
      <c r="M367" s="208"/>
      <c r="N367" s="208"/>
      <c r="O367" s="208"/>
      <c r="P367" s="208"/>
      <c r="Q367" s="208"/>
      <c r="R367" s="208"/>
      <c r="S367" s="208"/>
      <c r="T367" s="208"/>
      <c r="U367" s="208"/>
      <c r="V367" s="208"/>
      <c r="W367" s="208"/>
      <c r="X367" s="209"/>
    </row>
    <row r="368" spans="1:24" ht="15.75" customHeight="1">
      <c r="A368" s="208"/>
      <c r="B368" s="208"/>
      <c r="C368" s="208"/>
      <c r="D368" s="267"/>
      <c r="E368" s="268"/>
      <c r="F368" s="268"/>
      <c r="G368" s="268"/>
      <c r="H368" s="268"/>
      <c r="I368" s="269"/>
      <c r="J368" s="269"/>
      <c r="K368" s="208"/>
      <c r="L368" s="208"/>
      <c r="M368" s="208"/>
      <c r="N368" s="208"/>
      <c r="O368" s="208"/>
      <c r="P368" s="208"/>
      <c r="Q368" s="208"/>
      <c r="R368" s="208"/>
      <c r="S368" s="208"/>
      <c r="T368" s="208"/>
      <c r="U368" s="208"/>
      <c r="V368" s="208"/>
      <c r="W368" s="208"/>
      <c r="X368" s="209"/>
    </row>
    <row r="369" spans="1:24" ht="15.75" customHeight="1">
      <c r="A369" s="208"/>
      <c r="B369" s="208"/>
      <c r="C369" s="208"/>
      <c r="D369" s="267"/>
      <c r="E369" s="268"/>
      <c r="F369" s="268"/>
      <c r="G369" s="268"/>
      <c r="H369" s="268"/>
      <c r="I369" s="269"/>
      <c r="J369" s="269"/>
      <c r="K369" s="208"/>
      <c r="L369" s="208"/>
      <c r="M369" s="208"/>
      <c r="N369" s="208"/>
      <c r="O369" s="208"/>
      <c r="P369" s="208"/>
      <c r="Q369" s="208"/>
      <c r="R369" s="208"/>
      <c r="S369" s="208"/>
      <c r="T369" s="208"/>
      <c r="U369" s="208"/>
      <c r="V369" s="208"/>
      <c r="W369" s="208"/>
      <c r="X369" s="209"/>
    </row>
    <row r="370" spans="1:24" ht="15.75" customHeight="1">
      <c r="A370" s="208"/>
      <c r="B370" s="208"/>
      <c r="C370" s="208"/>
      <c r="D370" s="267"/>
      <c r="E370" s="268"/>
      <c r="F370" s="268"/>
      <c r="G370" s="268"/>
      <c r="H370" s="268"/>
      <c r="I370" s="269"/>
      <c r="J370" s="269"/>
      <c r="K370" s="208"/>
      <c r="L370" s="208"/>
      <c r="M370" s="208"/>
      <c r="N370" s="208"/>
      <c r="O370" s="208"/>
      <c r="P370" s="208"/>
      <c r="Q370" s="208"/>
      <c r="R370" s="208"/>
      <c r="S370" s="208"/>
      <c r="T370" s="208"/>
      <c r="U370" s="208"/>
      <c r="V370" s="208"/>
      <c r="W370" s="208"/>
      <c r="X370" s="209"/>
    </row>
    <row r="371" spans="1:24" ht="15.75" customHeight="1">
      <c r="A371" s="208"/>
      <c r="B371" s="208"/>
      <c r="C371" s="208"/>
      <c r="D371" s="267"/>
      <c r="E371" s="268"/>
      <c r="F371" s="268"/>
      <c r="G371" s="268"/>
      <c r="H371" s="268"/>
      <c r="I371" s="269"/>
      <c r="J371" s="269"/>
      <c r="K371" s="208"/>
      <c r="L371" s="208"/>
      <c r="M371" s="208"/>
      <c r="N371" s="208"/>
      <c r="O371" s="208"/>
      <c r="P371" s="208"/>
      <c r="Q371" s="208"/>
      <c r="R371" s="208"/>
      <c r="S371" s="208"/>
      <c r="T371" s="208"/>
      <c r="U371" s="208"/>
      <c r="V371" s="208"/>
      <c r="W371" s="208"/>
      <c r="X371" s="209"/>
    </row>
    <row r="372" spans="1:24" ht="15.75" customHeight="1">
      <c r="A372" s="208"/>
      <c r="B372" s="208"/>
      <c r="C372" s="208"/>
      <c r="D372" s="267"/>
      <c r="E372" s="268"/>
      <c r="F372" s="268"/>
      <c r="G372" s="268"/>
      <c r="H372" s="268"/>
      <c r="I372" s="269"/>
      <c r="J372" s="269"/>
      <c r="K372" s="208"/>
      <c r="L372" s="208"/>
      <c r="M372" s="208"/>
      <c r="N372" s="208"/>
      <c r="O372" s="208"/>
      <c r="P372" s="208"/>
      <c r="Q372" s="208"/>
      <c r="R372" s="208"/>
      <c r="S372" s="208"/>
      <c r="T372" s="208"/>
      <c r="U372" s="208"/>
      <c r="V372" s="208"/>
      <c r="W372" s="208"/>
      <c r="X372" s="209"/>
    </row>
    <row r="373" spans="1:24" ht="15.75" customHeight="1">
      <c r="A373" s="208"/>
      <c r="B373" s="208"/>
      <c r="C373" s="208"/>
      <c r="D373" s="267"/>
      <c r="E373" s="268"/>
      <c r="F373" s="268"/>
      <c r="G373" s="268"/>
      <c r="H373" s="268"/>
      <c r="I373" s="269"/>
      <c r="J373" s="269"/>
      <c r="K373" s="208"/>
      <c r="L373" s="208"/>
      <c r="M373" s="208"/>
      <c r="N373" s="208"/>
      <c r="O373" s="208"/>
      <c r="P373" s="208"/>
      <c r="Q373" s="208"/>
      <c r="R373" s="208"/>
      <c r="S373" s="208"/>
      <c r="T373" s="208"/>
      <c r="U373" s="208"/>
      <c r="V373" s="208"/>
      <c r="W373" s="208"/>
      <c r="X373" s="209"/>
    </row>
    <row r="374" spans="1:24" ht="15.75" customHeight="1">
      <c r="A374" s="208"/>
      <c r="B374" s="208"/>
      <c r="C374" s="208"/>
      <c r="D374" s="267"/>
      <c r="E374" s="268"/>
      <c r="F374" s="268"/>
      <c r="G374" s="268"/>
      <c r="H374" s="268"/>
      <c r="I374" s="269"/>
      <c r="J374" s="269"/>
      <c r="K374" s="208"/>
      <c r="L374" s="208"/>
      <c r="M374" s="208"/>
      <c r="N374" s="208"/>
      <c r="O374" s="208"/>
      <c r="P374" s="208"/>
      <c r="Q374" s="208"/>
      <c r="R374" s="208"/>
      <c r="S374" s="208"/>
      <c r="T374" s="208"/>
      <c r="U374" s="208"/>
      <c r="V374" s="208"/>
      <c r="W374" s="208"/>
      <c r="X374" s="209"/>
    </row>
    <row r="375" spans="1:24" ht="15.75" customHeight="1">
      <c r="A375" s="208"/>
      <c r="B375" s="208"/>
      <c r="C375" s="208"/>
      <c r="D375" s="267"/>
      <c r="E375" s="268"/>
      <c r="F375" s="268"/>
      <c r="G375" s="268"/>
      <c r="H375" s="268"/>
      <c r="I375" s="269"/>
      <c r="J375" s="269"/>
      <c r="K375" s="208"/>
      <c r="L375" s="208"/>
      <c r="M375" s="208"/>
      <c r="N375" s="208"/>
      <c r="O375" s="208"/>
      <c r="P375" s="208"/>
      <c r="Q375" s="208"/>
      <c r="R375" s="208"/>
      <c r="S375" s="208"/>
      <c r="T375" s="208"/>
      <c r="U375" s="208"/>
      <c r="V375" s="208"/>
      <c r="W375" s="208"/>
      <c r="X375" s="209"/>
    </row>
    <row r="376" spans="1:24" ht="15.75" customHeight="1">
      <c r="A376" s="208"/>
      <c r="B376" s="208"/>
      <c r="C376" s="208"/>
      <c r="D376" s="267"/>
      <c r="E376" s="268"/>
      <c r="F376" s="268"/>
      <c r="G376" s="268"/>
      <c r="H376" s="268"/>
      <c r="I376" s="269"/>
      <c r="J376" s="269"/>
      <c r="K376" s="208"/>
      <c r="L376" s="208"/>
      <c r="M376" s="208"/>
      <c r="N376" s="208"/>
      <c r="O376" s="208"/>
      <c r="P376" s="208"/>
      <c r="Q376" s="208"/>
      <c r="R376" s="208"/>
      <c r="S376" s="208"/>
      <c r="T376" s="208"/>
      <c r="U376" s="208"/>
      <c r="V376" s="208"/>
      <c r="W376" s="208"/>
      <c r="X376" s="209"/>
    </row>
    <row r="377" spans="1:24" ht="15.75" customHeight="1">
      <c r="A377" s="208"/>
      <c r="B377" s="208"/>
      <c r="C377" s="208"/>
      <c r="D377" s="267"/>
      <c r="E377" s="268"/>
      <c r="F377" s="268"/>
      <c r="G377" s="268"/>
      <c r="H377" s="268"/>
      <c r="I377" s="269"/>
      <c r="J377" s="269"/>
      <c r="K377" s="208"/>
      <c r="L377" s="208"/>
      <c r="M377" s="208"/>
      <c r="N377" s="208"/>
      <c r="O377" s="208"/>
      <c r="P377" s="208"/>
      <c r="Q377" s="208"/>
      <c r="R377" s="208"/>
      <c r="S377" s="208"/>
      <c r="T377" s="208"/>
      <c r="U377" s="208"/>
      <c r="V377" s="208"/>
      <c r="W377" s="208"/>
      <c r="X377" s="209"/>
    </row>
    <row r="378" spans="1:24" ht="15.75" customHeight="1">
      <c r="A378" s="208"/>
      <c r="B378" s="208"/>
      <c r="C378" s="208"/>
      <c r="D378" s="267"/>
      <c r="E378" s="268"/>
      <c r="F378" s="268"/>
      <c r="G378" s="268"/>
      <c r="H378" s="268"/>
      <c r="I378" s="269"/>
      <c r="J378" s="269"/>
      <c r="K378" s="208"/>
      <c r="L378" s="208"/>
      <c r="M378" s="208"/>
      <c r="N378" s="208"/>
      <c r="O378" s="208"/>
      <c r="P378" s="208"/>
      <c r="Q378" s="208"/>
      <c r="R378" s="208"/>
      <c r="S378" s="208"/>
      <c r="T378" s="208"/>
      <c r="U378" s="208"/>
      <c r="V378" s="208"/>
      <c r="W378" s="208"/>
      <c r="X378" s="209"/>
    </row>
    <row r="379" spans="1:24" ht="15.75" customHeight="1">
      <c r="A379" s="208"/>
      <c r="B379" s="208"/>
      <c r="C379" s="208"/>
      <c r="D379" s="267"/>
      <c r="E379" s="268"/>
      <c r="F379" s="268"/>
      <c r="G379" s="268"/>
      <c r="H379" s="268"/>
      <c r="I379" s="269"/>
      <c r="J379" s="269"/>
      <c r="K379" s="208"/>
      <c r="L379" s="208"/>
      <c r="M379" s="208"/>
      <c r="N379" s="208"/>
      <c r="O379" s="208"/>
      <c r="P379" s="208"/>
      <c r="Q379" s="208"/>
      <c r="R379" s="208"/>
      <c r="S379" s="208"/>
      <c r="T379" s="208"/>
      <c r="U379" s="208"/>
      <c r="V379" s="208"/>
      <c r="W379" s="208"/>
      <c r="X379" s="209"/>
    </row>
    <row r="380" spans="1:24" ht="15.75" customHeight="1">
      <c r="A380" s="208"/>
      <c r="B380" s="208"/>
      <c r="C380" s="208"/>
      <c r="D380" s="267"/>
      <c r="E380" s="268"/>
      <c r="F380" s="268"/>
      <c r="G380" s="268"/>
      <c r="H380" s="268"/>
      <c r="I380" s="269"/>
      <c r="J380" s="269"/>
      <c r="K380" s="208"/>
      <c r="L380" s="208"/>
      <c r="M380" s="208"/>
      <c r="N380" s="208"/>
      <c r="O380" s="208"/>
      <c r="P380" s="208"/>
      <c r="Q380" s="208"/>
      <c r="R380" s="208"/>
      <c r="S380" s="208"/>
      <c r="T380" s="208"/>
      <c r="U380" s="208"/>
      <c r="V380" s="208"/>
      <c r="W380" s="208"/>
      <c r="X380" s="209"/>
    </row>
    <row r="381" spans="1:24" ht="15.75" customHeight="1">
      <c r="A381" s="208"/>
      <c r="B381" s="208"/>
      <c r="C381" s="208"/>
      <c r="D381" s="267"/>
      <c r="E381" s="268"/>
      <c r="F381" s="268"/>
      <c r="G381" s="268"/>
      <c r="H381" s="268"/>
      <c r="I381" s="269"/>
      <c r="J381" s="269"/>
      <c r="K381" s="208"/>
      <c r="L381" s="208"/>
      <c r="M381" s="208"/>
      <c r="N381" s="208"/>
      <c r="O381" s="208"/>
      <c r="P381" s="208"/>
      <c r="Q381" s="208"/>
      <c r="R381" s="208"/>
      <c r="S381" s="208"/>
      <c r="T381" s="208"/>
      <c r="U381" s="208"/>
      <c r="V381" s="208"/>
      <c r="W381" s="208"/>
      <c r="X381" s="209"/>
    </row>
    <row r="382" spans="1:24" ht="15.75" customHeight="1">
      <c r="A382" s="208"/>
      <c r="B382" s="208"/>
      <c r="C382" s="208"/>
      <c r="D382" s="267"/>
      <c r="E382" s="268"/>
      <c r="F382" s="268"/>
      <c r="G382" s="268"/>
      <c r="H382" s="268"/>
      <c r="I382" s="269"/>
      <c r="J382" s="269"/>
      <c r="K382" s="208"/>
      <c r="L382" s="208"/>
      <c r="M382" s="208"/>
      <c r="N382" s="208"/>
      <c r="O382" s="208"/>
      <c r="P382" s="208"/>
      <c r="Q382" s="208"/>
      <c r="R382" s="208"/>
      <c r="S382" s="208"/>
      <c r="T382" s="208"/>
      <c r="U382" s="208"/>
      <c r="V382" s="208"/>
      <c r="W382" s="208"/>
      <c r="X382" s="209"/>
    </row>
    <row r="383" spans="1:24" ht="15.75" customHeight="1">
      <c r="A383" s="208"/>
      <c r="B383" s="208"/>
      <c r="C383" s="208"/>
      <c r="D383" s="267"/>
      <c r="E383" s="268"/>
      <c r="F383" s="268"/>
      <c r="G383" s="268"/>
      <c r="H383" s="268"/>
      <c r="I383" s="269"/>
      <c r="J383" s="269"/>
      <c r="K383" s="208"/>
      <c r="L383" s="208"/>
      <c r="M383" s="208"/>
      <c r="N383" s="208"/>
      <c r="O383" s="208"/>
      <c r="P383" s="208"/>
      <c r="Q383" s="208"/>
      <c r="R383" s="208"/>
      <c r="S383" s="208"/>
      <c r="T383" s="208"/>
      <c r="U383" s="208"/>
      <c r="V383" s="208"/>
      <c r="W383" s="208"/>
      <c r="X383" s="209"/>
    </row>
    <row r="384" spans="1:24" ht="15.75" customHeight="1">
      <c r="A384" s="208"/>
      <c r="B384" s="208"/>
      <c r="C384" s="208"/>
      <c r="D384" s="267"/>
      <c r="E384" s="268"/>
      <c r="F384" s="268"/>
      <c r="G384" s="268"/>
      <c r="H384" s="268"/>
      <c r="I384" s="269"/>
      <c r="J384" s="269"/>
      <c r="K384" s="208"/>
      <c r="L384" s="208"/>
      <c r="M384" s="208"/>
      <c r="N384" s="208"/>
      <c r="O384" s="208"/>
      <c r="P384" s="208"/>
      <c r="Q384" s="208"/>
      <c r="R384" s="208"/>
      <c r="S384" s="208"/>
      <c r="T384" s="208"/>
      <c r="U384" s="208"/>
      <c r="V384" s="208"/>
      <c r="W384" s="208"/>
      <c r="X384" s="209"/>
    </row>
    <row r="385" spans="1:24" ht="15.75" customHeight="1">
      <c r="A385" s="208"/>
      <c r="B385" s="208"/>
      <c r="C385" s="208"/>
      <c r="D385" s="267"/>
      <c r="E385" s="268"/>
      <c r="F385" s="268"/>
      <c r="G385" s="268"/>
      <c r="H385" s="268"/>
      <c r="I385" s="269"/>
      <c r="J385" s="269"/>
      <c r="K385" s="208"/>
      <c r="L385" s="208"/>
      <c r="M385" s="208"/>
      <c r="N385" s="208"/>
      <c r="O385" s="208"/>
      <c r="P385" s="208"/>
      <c r="Q385" s="208"/>
      <c r="R385" s="208"/>
      <c r="S385" s="208"/>
      <c r="T385" s="208"/>
      <c r="U385" s="208"/>
      <c r="V385" s="208"/>
      <c r="W385" s="208"/>
      <c r="X385" s="209"/>
    </row>
    <row r="386" spans="1:24" ht="15.75" customHeight="1">
      <c r="A386" s="208"/>
      <c r="B386" s="208"/>
      <c r="C386" s="208"/>
      <c r="D386" s="267"/>
      <c r="E386" s="268"/>
      <c r="F386" s="268"/>
      <c r="G386" s="268"/>
      <c r="H386" s="268"/>
      <c r="I386" s="269"/>
      <c r="J386" s="269"/>
      <c r="K386" s="208"/>
      <c r="L386" s="208"/>
      <c r="M386" s="208"/>
      <c r="N386" s="208"/>
      <c r="O386" s="208"/>
      <c r="P386" s="208"/>
      <c r="Q386" s="208"/>
      <c r="R386" s="208"/>
      <c r="S386" s="208"/>
      <c r="T386" s="208"/>
      <c r="U386" s="208"/>
      <c r="V386" s="208"/>
      <c r="W386" s="208"/>
      <c r="X386" s="209"/>
    </row>
    <row r="387" spans="1:24" ht="15.75" customHeight="1">
      <c r="A387" s="208"/>
      <c r="B387" s="208"/>
      <c r="C387" s="208"/>
      <c r="D387" s="267"/>
      <c r="E387" s="268"/>
      <c r="F387" s="268"/>
      <c r="G387" s="268"/>
      <c r="H387" s="268"/>
      <c r="I387" s="269"/>
      <c r="J387" s="269"/>
      <c r="K387" s="208"/>
      <c r="L387" s="208"/>
      <c r="M387" s="208"/>
      <c r="N387" s="208"/>
      <c r="O387" s="208"/>
      <c r="P387" s="208"/>
      <c r="Q387" s="208"/>
      <c r="R387" s="208"/>
      <c r="S387" s="208"/>
      <c r="T387" s="208"/>
      <c r="U387" s="208"/>
      <c r="V387" s="208"/>
      <c r="W387" s="208"/>
      <c r="X387" s="209"/>
    </row>
    <row r="388" spans="1:24" ht="15.75" customHeight="1">
      <c r="A388" s="208"/>
      <c r="B388" s="208"/>
      <c r="C388" s="208"/>
      <c r="D388" s="267"/>
      <c r="E388" s="268"/>
      <c r="F388" s="268"/>
      <c r="G388" s="268"/>
      <c r="H388" s="268"/>
      <c r="I388" s="269"/>
      <c r="J388" s="269"/>
      <c r="K388" s="208"/>
      <c r="L388" s="208"/>
      <c r="M388" s="208"/>
      <c r="N388" s="208"/>
      <c r="O388" s="208"/>
      <c r="P388" s="208"/>
      <c r="Q388" s="208"/>
      <c r="R388" s="208"/>
      <c r="S388" s="208"/>
      <c r="T388" s="208"/>
      <c r="U388" s="208"/>
      <c r="V388" s="208"/>
      <c r="W388" s="208"/>
      <c r="X388" s="209"/>
    </row>
    <row r="389" spans="1:24" ht="15.75" customHeight="1">
      <c r="A389" s="208"/>
      <c r="B389" s="208"/>
      <c r="C389" s="208"/>
      <c r="D389" s="267"/>
      <c r="E389" s="268"/>
      <c r="F389" s="268"/>
      <c r="G389" s="268"/>
      <c r="H389" s="268"/>
      <c r="I389" s="269"/>
      <c r="J389" s="269"/>
      <c r="K389" s="208"/>
      <c r="L389" s="208"/>
      <c r="M389" s="208"/>
      <c r="N389" s="208"/>
      <c r="O389" s="208"/>
      <c r="P389" s="208"/>
      <c r="Q389" s="208"/>
      <c r="R389" s="208"/>
      <c r="S389" s="208"/>
      <c r="T389" s="208"/>
      <c r="U389" s="208"/>
      <c r="V389" s="208"/>
      <c r="W389" s="208"/>
      <c r="X389" s="209"/>
    </row>
    <row r="390" spans="1:24" ht="15.75" customHeight="1">
      <c r="A390" s="208"/>
      <c r="B390" s="208"/>
      <c r="C390" s="208"/>
      <c r="D390" s="267"/>
      <c r="E390" s="268"/>
      <c r="F390" s="268"/>
      <c r="G390" s="268"/>
      <c r="H390" s="268"/>
      <c r="I390" s="269"/>
      <c r="J390" s="269"/>
      <c r="K390" s="208"/>
      <c r="L390" s="208"/>
      <c r="M390" s="208"/>
      <c r="N390" s="208"/>
      <c r="O390" s="208"/>
      <c r="P390" s="208"/>
      <c r="Q390" s="208"/>
      <c r="R390" s="208"/>
      <c r="S390" s="208"/>
      <c r="T390" s="208"/>
      <c r="U390" s="208"/>
      <c r="V390" s="208"/>
      <c r="W390" s="208"/>
      <c r="X390" s="209"/>
    </row>
    <row r="391" spans="1:24" ht="15.75" customHeight="1">
      <c r="A391" s="208"/>
      <c r="B391" s="208"/>
      <c r="C391" s="208"/>
      <c r="D391" s="267"/>
      <c r="E391" s="268"/>
      <c r="F391" s="268"/>
      <c r="G391" s="268"/>
      <c r="H391" s="268"/>
      <c r="I391" s="269"/>
      <c r="J391" s="269"/>
      <c r="K391" s="208"/>
      <c r="L391" s="208"/>
      <c r="M391" s="208"/>
      <c r="N391" s="208"/>
      <c r="O391" s="208"/>
      <c r="P391" s="208"/>
      <c r="Q391" s="208"/>
      <c r="R391" s="208"/>
      <c r="S391" s="208"/>
      <c r="T391" s="208"/>
      <c r="U391" s="208"/>
      <c r="V391" s="208"/>
      <c r="W391" s="208"/>
      <c r="X391" s="209"/>
    </row>
    <row r="392" spans="1:24" ht="15.75" customHeight="1">
      <c r="A392" s="208"/>
      <c r="B392" s="208"/>
      <c r="C392" s="208"/>
      <c r="D392" s="267"/>
      <c r="E392" s="268"/>
      <c r="F392" s="268"/>
      <c r="G392" s="268"/>
      <c r="H392" s="268"/>
      <c r="I392" s="269"/>
      <c r="J392" s="269"/>
      <c r="K392" s="208"/>
      <c r="L392" s="208"/>
      <c r="M392" s="208"/>
      <c r="N392" s="208"/>
      <c r="O392" s="208"/>
      <c r="P392" s="208"/>
      <c r="Q392" s="208"/>
      <c r="R392" s="208"/>
      <c r="S392" s="208"/>
      <c r="T392" s="208"/>
      <c r="U392" s="208"/>
      <c r="V392" s="208"/>
      <c r="W392" s="208"/>
      <c r="X392" s="209"/>
    </row>
    <row r="393" spans="1:24" ht="15.75" customHeight="1">
      <c r="A393" s="208"/>
      <c r="B393" s="208"/>
      <c r="C393" s="208"/>
      <c r="D393" s="267"/>
      <c r="E393" s="268"/>
      <c r="F393" s="268"/>
      <c r="G393" s="268"/>
      <c r="H393" s="268"/>
      <c r="I393" s="269"/>
      <c r="J393" s="269"/>
      <c r="K393" s="208"/>
      <c r="L393" s="208"/>
      <c r="M393" s="208"/>
      <c r="N393" s="208"/>
      <c r="O393" s="208"/>
      <c r="P393" s="208"/>
      <c r="Q393" s="208"/>
      <c r="R393" s="208"/>
      <c r="S393" s="208"/>
      <c r="T393" s="208"/>
      <c r="U393" s="208"/>
      <c r="V393" s="208"/>
      <c r="W393" s="208"/>
      <c r="X393" s="209"/>
    </row>
    <row r="394" spans="1:24" ht="15.75" customHeight="1">
      <c r="A394" s="208"/>
      <c r="B394" s="208"/>
      <c r="C394" s="208"/>
      <c r="D394" s="267"/>
      <c r="E394" s="268"/>
      <c r="F394" s="268"/>
      <c r="G394" s="268"/>
      <c r="H394" s="268"/>
      <c r="I394" s="269"/>
      <c r="J394" s="269"/>
      <c r="K394" s="208"/>
      <c r="L394" s="208"/>
      <c r="M394" s="208"/>
      <c r="N394" s="208"/>
      <c r="O394" s="208"/>
      <c r="P394" s="208"/>
      <c r="Q394" s="208"/>
      <c r="R394" s="208"/>
      <c r="S394" s="208"/>
      <c r="T394" s="208"/>
      <c r="U394" s="208"/>
      <c r="V394" s="208"/>
      <c r="W394" s="208"/>
      <c r="X394" s="209"/>
    </row>
    <row r="395" spans="1:24" ht="15.75" customHeight="1">
      <c r="A395" s="208"/>
      <c r="B395" s="208"/>
      <c r="C395" s="208"/>
      <c r="D395" s="267"/>
      <c r="E395" s="268"/>
      <c r="F395" s="268"/>
      <c r="G395" s="268"/>
      <c r="H395" s="268"/>
      <c r="I395" s="269"/>
      <c r="J395" s="269"/>
      <c r="K395" s="208"/>
      <c r="L395" s="208"/>
      <c r="M395" s="208"/>
      <c r="N395" s="208"/>
      <c r="O395" s="208"/>
      <c r="P395" s="208"/>
      <c r="Q395" s="208"/>
      <c r="R395" s="208"/>
      <c r="S395" s="208"/>
      <c r="T395" s="208"/>
      <c r="U395" s="208"/>
      <c r="V395" s="208"/>
      <c r="W395" s="208"/>
      <c r="X395" s="209"/>
    </row>
    <row r="396" spans="1:24" ht="15.75" customHeight="1">
      <c r="A396" s="208"/>
      <c r="B396" s="208"/>
      <c r="C396" s="208"/>
      <c r="D396" s="267"/>
      <c r="E396" s="268"/>
      <c r="F396" s="268"/>
      <c r="G396" s="268"/>
      <c r="H396" s="268"/>
      <c r="I396" s="269"/>
      <c r="J396" s="269"/>
      <c r="K396" s="208"/>
      <c r="L396" s="208"/>
      <c r="M396" s="208"/>
      <c r="N396" s="208"/>
      <c r="O396" s="208"/>
      <c r="P396" s="208"/>
      <c r="Q396" s="208"/>
      <c r="R396" s="208"/>
      <c r="S396" s="208"/>
      <c r="T396" s="208"/>
      <c r="U396" s="208"/>
      <c r="V396" s="208"/>
      <c r="W396" s="208"/>
      <c r="X396" s="209"/>
    </row>
    <row r="397" spans="1:24" ht="15.75" customHeight="1">
      <c r="A397" s="208"/>
      <c r="B397" s="208"/>
      <c r="C397" s="208"/>
      <c r="D397" s="267"/>
      <c r="E397" s="268"/>
      <c r="F397" s="268"/>
      <c r="G397" s="268"/>
      <c r="H397" s="268"/>
      <c r="I397" s="269"/>
      <c r="J397" s="269"/>
      <c r="K397" s="208"/>
      <c r="L397" s="208"/>
      <c r="M397" s="208"/>
      <c r="N397" s="208"/>
      <c r="O397" s="208"/>
      <c r="P397" s="208"/>
      <c r="Q397" s="208"/>
      <c r="R397" s="208"/>
      <c r="S397" s="208"/>
      <c r="T397" s="208"/>
      <c r="U397" s="208"/>
      <c r="V397" s="208"/>
      <c r="W397" s="208"/>
      <c r="X397" s="209"/>
    </row>
    <row r="398" spans="1:24" ht="15.75" customHeight="1">
      <c r="A398" s="208"/>
      <c r="B398" s="208"/>
      <c r="C398" s="208"/>
      <c r="D398" s="267"/>
      <c r="E398" s="268"/>
      <c r="F398" s="268"/>
      <c r="G398" s="268"/>
      <c r="H398" s="268"/>
      <c r="I398" s="269"/>
      <c r="J398" s="269"/>
      <c r="K398" s="208"/>
      <c r="L398" s="208"/>
      <c r="M398" s="208"/>
      <c r="N398" s="208"/>
      <c r="O398" s="208"/>
      <c r="P398" s="208"/>
      <c r="Q398" s="208"/>
      <c r="R398" s="208"/>
      <c r="S398" s="208"/>
      <c r="T398" s="208"/>
      <c r="U398" s="208"/>
      <c r="V398" s="208"/>
      <c r="W398" s="208"/>
      <c r="X398" s="209"/>
    </row>
    <row r="399" spans="1:24" ht="15.75" customHeight="1">
      <c r="A399" s="208"/>
      <c r="B399" s="208"/>
      <c r="C399" s="208"/>
      <c r="D399" s="267"/>
      <c r="E399" s="268"/>
      <c r="F399" s="268"/>
      <c r="G399" s="268"/>
      <c r="H399" s="268"/>
      <c r="I399" s="269"/>
      <c r="J399" s="269"/>
      <c r="K399" s="208"/>
      <c r="L399" s="208"/>
      <c r="M399" s="208"/>
      <c r="N399" s="208"/>
      <c r="O399" s="208"/>
      <c r="P399" s="208"/>
      <c r="Q399" s="208"/>
      <c r="R399" s="208"/>
      <c r="S399" s="208"/>
      <c r="T399" s="208"/>
      <c r="U399" s="208"/>
      <c r="V399" s="208"/>
      <c r="W399" s="208"/>
      <c r="X399" s="209"/>
    </row>
    <row r="400" spans="1:24" ht="15.75" customHeight="1">
      <c r="A400" s="208"/>
      <c r="B400" s="208"/>
      <c r="C400" s="208"/>
      <c r="D400" s="267"/>
      <c r="E400" s="268"/>
      <c r="F400" s="268"/>
      <c r="G400" s="268"/>
      <c r="H400" s="268"/>
      <c r="I400" s="269"/>
      <c r="J400" s="269"/>
      <c r="K400" s="208"/>
      <c r="L400" s="208"/>
      <c r="M400" s="208"/>
      <c r="N400" s="208"/>
      <c r="O400" s="208"/>
      <c r="P400" s="208"/>
      <c r="Q400" s="208"/>
      <c r="R400" s="208"/>
      <c r="S400" s="208"/>
      <c r="T400" s="208"/>
      <c r="U400" s="208"/>
      <c r="V400" s="208"/>
      <c r="W400" s="208"/>
      <c r="X400" s="209"/>
    </row>
    <row r="401" spans="1:24" ht="15.75" customHeight="1">
      <c r="A401" s="208"/>
      <c r="B401" s="208"/>
      <c r="C401" s="208"/>
      <c r="D401" s="267"/>
      <c r="E401" s="268"/>
      <c r="F401" s="268"/>
      <c r="G401" s="268"/>
      <c r="H401" s="268"/>
      <c r="I401" s="269"/>
      <c r="J401" s="269"/>
      <c r="K401" s="208"/>
      <c r="L401" s="208"/>
      <c r="M401" s="208"/>
      <c r="N401" s="208"/>
      <c r="O401" s="208"/>
      <c r="P401" s="208"/>
      <c r="Q401" s="208"/>
      <c r="R401" s="208"/>
      <c r="S401" s="208"/>
      <c r="T401" s="208"/>
      <c r="U401" s="208"/>
      <c r="V401" s="208"/>
      <c r="W401" s="208"/>
      <c r="X401" s="209"/>
    </row>
    <row r="402" spans="1:24" ht="15.75" customHeight="1">
      <c r="A402" s="208"/>
      <c r="B402" s="208"/>
      <c r="C402" s="208"/>
      <c r="D402" s="267"/>
      <c r="E402" s="268"/>
      <c r="F402" s="268"/>
      <c r="G402" s="268"/>
      <c r="H402" s="268"/>
      <c r="I402" s="269"/>
      <c r="J402" s="269"/>
      <c r="K402" s="208"/>
      <c r="L402" s="208"/>
      <c r="M402" s="208"/>
      <c r="N402" s="208"/>
      <c r="O402" s="208"/>
      <c r="P402" s="208"/>
      <c r="Q402" s="208"/>
      <c r="R402" s="208"/>
      <c r="S402" s="208"/>
      <c r="T402" s="208"/>
      <c r="U402" s="208"/>
      <c r="V402" s="208"/>
      <c r="W402" s="208"/>
      <c r="X402" s="209"/>
    </row>
    <row r="403" spans="1:24" ht="15.75" customHeight="1">
      <c r="A403" s="208"/>
      <c r="B403" s="208"/>
      <c r="C403" s="208"/>
      <c r="D403" s="267"/>
      <c r="E403" s="268"/>
      <c r="F403" s="268"/>
      <c r="G403" s="268"/>
      <c r="H403" s="268"/>
      <c r="I403" s="269"/>
      <c r="J403" s="269"/>
      <c r="K403" s="208"/>
      <c r="L403" s="208"/>
      <c r="M403" s="208"/>
      <c r="N403" s="208"/>
      <c r="O403" s="208"/>
      <c r="P403" s="208"/>
      <c r="Q403" s="208"/>
      <c r="R403" s="208"/>
      <c r="S403" s="208"/>
      <c r="T403" s="208"/>
      <c r="U403" s="208"/>
      <c r="V403" s="208"/>
      <c r="W403" s="208"/>
      <c r="X403" s="209"/>
    </row>
    <row r="404" spans="1:24" ht="15.75" customHeight="1">
      <c r="A404" s="208"/>
      <c r="B404" s="208"/>
      <c r="C404" s="208"/>
      <c r="D404" s="267"/>
      <c r="E404" s="268"/>
      <c r="F404" s="268"/>
      <c r="G404" s="268"/>
      <c r="H404" s="268"/>
      <c r="I404" s="269"/>
      <c r="J404" s="269"/>
      <c r="K404" s="208"/>
      <c r="L404" s="208"/>
      <c r="M404" s="208"/>
      <c r="N404" s="208"/>
      <c r="O404" s="208"/>
      <c r="P404" s="208"/>
      <c r="Q404" s="208"/>
      <c r="R404" s="208"/>
      <c r="S404" s="208"/>
      <c r="T404" s="208"/>
      <c r="U404" s="208"/>
      <c r="V404" s="208"/>
      <c r="W404" s="208"/>
      <c r="X404" s="209"/>
    </row>
    <row r="405" spans="1:24" ht="15.75" customHeight="1">
      <c r="A405" s="208"/>
      <c r="B405" s="208"/>
      <c r="C405" s="208"/>
      <c r="D405" s="267"/>
      <c r="E405" s="268"/>
      <c r="F405" s="268"/>
      <c r="G405" s="268"/>
      <c r="H405" s="268"/>
      <c r="I405" s="269"/>
      <c r="J405" s="269"/>
      <c r="K405" s="208"/>
      <c r="L405" s="208"/>
      <c r="M405" s="208"/>
      <c r="N405" s="208"/>
      <c r="O405" s="208"/>
      <c r="P405" s="208"/>
      <c r="Q405" s="208"/>
      <c r="R405" s="208"/>
      <c r="S405" s="208"/>
      <c r="T405" s="208"/>
      <c r="U405" s="208"/>
      <c r="V405" s="208"/>
      <c r="W405" s="208"/>
      <c r="X405" s="209"/>
    </row>
    <row r="406" spans="1:24" ht="15.75" customHeight="1">
      <c r="A406" s="208"/>
      <c r="B406" s="208"/>
      <c r="C406" s="208"/>
      <c r="D406" s="267"/>
      <c r="E406" s="268"/>
      <c r="F406" s="268"/>
      <c r="G406" s="268"/>
      <c r="H406" s="268"/>
      <c r="I406" s="269"/>
      <c r="J406" s="269"/>
      <c r="K406" s="208"/>
      <c r="L406" s="208"/>
      <c r="M406" s="208"/>
      <c r="N406" s="208"/>
      <c r="O406" s="208"/>
      <c r="P406" s="208"/>
      <c r="Q406" s="208"/>
      <c r="R406" s="208"/>
      <c r="S406" s="208"/>
      <c r="T406" s="208"/>
      <c r="U406" s="208"/>
      <c r="V406" s="208"/>
      <c r="W406" s="208"/>
      <c r="X406" s="209"/>
    </row>
    <row r="407" spans="1:24" ht="15.75" customHeight="1">
      <c r="A407" s="208"/>
      <c r="B407" s="208"/>
      <c r="C407" s="208"/>
      <c r="D407" s="267"/>
      <c r="E407" s="268"/>
      <c r="F407" s="268"/>
      <c r="G407" s="268"/>
      <c r="H407" s="268"/>
      <c r="I407" s="269"/>
      <c r="J407" s="269"/>
      <c r="K407" s="208"/>
      <c r="L407" s="208"/>
      <c r="M407" s="208"/>
      <c r="N407" s="208"/>
      <c r="O407" s="208"/>
      <c r="P407" s="208"/>
      <c r="Q407" s="208"/>
      <c r="R407" s="208"/>
      <c r="S407" s="208"/>
      <c r="T407" s="208"/>
      <c r="U407" s="208"/>
      <c r="V407" s="208"/>
      <c r="W407" s="208"/>
      <c r="X407" s="209"/>
    </row>
    <row r="408" spans="1:24" ht="15.75" customHeight="1">
      <c r="A408" s="208"/>
      <c r="B408" s="208"/>
      <c r="C408" s="208"/>
      <c r="D408" s="267"/>
      <c r="E408" s="268"/>
      <c r="F408" s="268"/>
      <c r="G408" s="268"/>
      <c r="H408" s="268"/>
      <c r="I408" s="269"/>
      <c r="J408" s="269"/>
      <c r="K408" s="208"/>
      <c r="L408" s="208"/>
      <c r="M408" s="208"/>
      <c r="N408" s="208"/>
      <c r="O408" s="208"/>
      <c r="P408" s="208"/>
      <c r="Q408" s="208"/>
      <c r="R408" s="208"/>
      <c r="S408" s="208"/>
      <c r="T408" s="208"/>
      <c r="U408" s="208"/>
      <c r="V408" s="208"/>
      <c r="W408" s="208"/>
      <c r="X408" s="209"/>
    </row>
    <row r="409" spans="1:24" ht="15.75" customHeight="1">
      <c r="A409" s="208"/>
      <c r="B409" s="208"/>
      <c r="C409" s="208"/>
      <c r="D409" s="267"/>
      <c r="E409" s="268"/>
      <c r="F409" s="268"/>
      <c r="G409" s="268"/>
      <c r="H409" s="268"/>
      <c r="I409" s="269"/>
      <c r="J409" s="269"/>
      <c r="K409" s="208"/>
      <c r="L409" s="208"/>
      <c r="M409" s="208"/>
      <c r="N409" s="208"/>
      <c r="O409" s="208"/>
      <c r="P409" s="208"/>
      <c r="Q409" s="208"/>
      <c r="R409" s="208"/>
      <c r="S409" s="208"/>
      <c r="T409" s="208"/>
      <c r="U409" s="208"/>
      <c r="V409" s="208"/>
      <c r="W409" s="208"/>
      <c r="X409" s="209"/>
    </row>
    <row r="410" spans="1:24" ht="15.75" customHeight="1">
      <c r="A410" s="208"/>
      <c r="B410" s="208"/>
      <c r="C410" s="208"/>
      <c r="D410" s="267"/>
      <c r="E410" s="268"/>
      <c r="F410" s="268"/>
      <c r="G410" s="268"/>
      <c r="H410" s="268"/>
      <c r="I410" s="269"/>
      <c r="J410" s="269"/>
      <c r="K410" s="208"/>
      <c r="L410" s="208"/>
      <c r="M410" s="208"/>
      <c r="N410" s="208"/>
      <c r="O410" s="208"/>
      <c r="P410" s="208"/>
      <c r="Q410" s="208"/>
      <c r="R410" s="208"/>
      <c r="S410" s="208"/>
      <c r="T410" s="208"/>
      <c r="U410" s="208"/>
      <c r="V410" s="208"/>
      <c r="W410" s="208"/>
      <c r="X410" s="209"/>
    </row>
    <row r="411" spans="1:24" ht="15.75" customHeight="1">
      <c r="A411" s="208"/>
      <c r="B411" s="208"/>
      <c r="C411" s="208"/>
      <c r="D411" s="267"/>
      <c r="E411" s="268"/>
      <c r="F411" s="268"/>
      <c r="G411" s="268"/>
      <c r="H411" s="268"/>
      <c r="I411" s="269"/>
      <c r="J411" s="269"/>
      <c r="K411" s="208"/>
      <c r="L411" s="208"/>
      <c r="M411" s="208"/>
      <c r="N411" s="208"/>
      <c r="O411" s="208"/>
      <c r="P411" s="208"/>
      <c r="Q411" s="208"/>
      <c r="R411" s="208"/>
      <c r="S411" s="208"/>
      <c r="T411" s="208"/>
      <c r="U411" s="208"/>
      <c r="V411" s="208"/>
      <c r="W411" s="208"/>
      <c r="X411" s="209"/>
    </row>
    <row r="412" spans="1:24" ht="15.75" customHeight="1">
      <c r="A412" s="208"/>
      <c r="B412" s="208"/>
      <c r="C412" s="208"/>
      <c r="D412" s="267"/>
      <c r="E412" s="268"/>
      <c r="F412" s="268"/>
      <c r="G412" s="268"/>
      <c r="H412" s="268"/>
      <c r="I412" s="269"/>
      <c r="J412" s="269"/>
      <c r="K412" s="208"/>
      <c r="L412" s="208"/>
      <c r="M412" s="208"/>
      <c r="N412" s="208"/>
      <c r="O412" s="208"/>
      <c r="P412" s="208"/>
      <c r="Q412" s="208"/>
      <c r="R412" s="208"/>
      <c r="S412" s="208"/>
      <c r="T412" s="208"/>
      <c r="U412" s="208"/>
      <c r="V412" s="208"/>
      <c r="W412" s="208"/>
      <c r="X412" s="209"/>
    </row>
    <row r="413" spans="1:24" ht="15.75" customHeight="1">
      <c r="A413" s="208"/>
      <c r="B413" s="208"/>
      <c r="C413" s="208"/>
      <c r="D413" s="267"/>
      <c r="E413" s="268"/>
      <c r="F413" s="268"/>
      <c r="G413" s="268"/>
      <c r="H413" s="268"/>
      <c r="I413" s="269"/>
      <c r="J413" s="269"/>
      <c r="K413" s="208"/>
      <c r="L413" s="208"/>
      <c r="M413" s="208"/>
      <c r="N413" s="208"/>
      <c r="O413" s="208"/>
      <c r="P413" s="208"/>
      <c r="Q413" s="208"/>
      <c r="R413" s="208"/>
      <c r="S413" s="208"/>
      <c r="T413" s="208"/>
      <c r="U413" s="208"/>
      <c r="V413" s="208"/>
      <c r="W413" s="208"/>
      <c r="X413" s="209"/>
    </row>
    <row r="414" spans="1:24" ht="15.75" customHeight="1">
      <c r="A414" s="208"/>
      <c r="B414" s="208"/>
      <c r="C414" s="208"/>
      <c r="D414" s="267"/>
      <c r="E414" s="268"/>
      <c r="F414" s="268"/>
      <c r="G414" s="268"/>
      <c r="H414" s="268"/>
      <c r="I414" s="269"/>
      <c r="J414" s="269"/>
      <c r="K414" s="208"/>
      <c r="L414" s="208"/>
      <c r="M414" s="208"/>
      <c r="N414" s="208"/>
      <c r="O414" s="208"/>
      <c r="P414" s="208"/>
      <c r="Q414" s="208"/>
      <c r="R414" s="208"/>
      <c r="S414" s="208"/>
      <c r="T414" s="208"/>
      <c r="U414" s="208"/>
      <c r="V414" s="208"/>
      <c r="W414" s="208"/>
      <c r="X414" s="209"/>
    </row>
    <row r="415" spans="1:24" ht="15.75" customHeight="1">
      <c r="A415" s="208"/>
      <c r="B415" s="208"/>
      <c r="C415" s="208"/>
      <c r="D415" s="267"/>
      <c r="E415" s="268"/>
      <c r="F415" s="268"/>
      <c r="G415" s="268"/>
      <c r="H415" s="268"/>
      <c r="I415" s="269"/>
      <c r="J415" s="269"/>
      <c r="K415" s="208"/>
      <c r="L415" s="208"/>
      <c r="M415" s="208"/>
      <c r="N415" s="208"/>
      <c r="O415" s="208"/>
      <c r="P415" s="208"/>
      <c r="Q415" s="208"/>
      <c r="R415" s="208"/>
      <c r="S415" s="208"/>
      <c r="T415" s="208"/>
      <c r="U415" s="208"/>
      <c r="V415" s="208"/>
      <c r="W415" s="208"/>
      <c r="X415" s="209"/>
    </row>
    <row r="416" spans="1:24" ht="15.75" customHeight="1">
      <c r="A416" s="208"/>
      <c r="B416" s="208"/>
      <c r="C416" s="208"/>
      <c r="D416" s="267"/>
      <c r="E416" s="268"/>
      <c r="F416" s="268"/>
      <c r="G416" s="268"/>
      <c r="H416" s="268"/>
      <c r="I416" s="269"/>
      <c r="J416" s="269"/>
      <c r="K416" s="208"/>
      <c r="L416" s="208"/>
      <c r="M416" s="208"/>
      <c r="N416" s="208"/>
      <c r="O416" s="208"/>
      <c r="P416" s="208"/>
      <c r="Q416" s="208"/>
      <c r="R416" s="208"/>
      <c r="S416" s="208"/>
      <c r="T416" s="208"/>
      <c r="U416" s="208"/>
      <c r="V416" s="208"/>
      <c r="W416" s="208"/>
      <c r="X416" s="209"/>
    </row>
    <row r="417" spans="1:24" ht="15.75" customHeight="1">
      <c r="A417" s="208"/>
      <c r="B417" s="208"/>
      <c r="C417" s="208"/>
      <c r="D417" s="267"/>
      <c r="E417" s="268"/>
      <c r="F417" s="268"/>
      <c r="G417" s="268"/>
      <c r="H417" s="268"/>
      <c r="I417" s="269"/>
      <c r="J417" s="269"/>
      <c r="K417" s="208"/>
      <c r="L417" s="208"/>
      <c r="M417" s="208"/>
      <c r="N417" s="208"/>
      <c r="O417" s="208"/>
      <c r="P417" s="208"/>
      <c r="Q417" s="208"/>
      <c r="R417" s="208"/>
      <c r="S417" s="208"/>
      <c r="T417" s="208"/>
      <c r="U417" s="208"/>
      <c r="V417" s="208"/>
      <c r="W417" s="208"/>
      <c r="X417" s="209"/>
    </row>
    <row r="418" spans="1:24" ht="15.75" customHeight="1">
      <c r="A418" s="208"/>
      <c r="B418" s="208"/>
      <c r="C418" s="208"/>
      <c r="D418" s="267"/>
      <c r="E418" s="268"/>
      <c r="F418" s="268"/>
      <c r="G418" s="268"/>
      <c r="H418" s="268"/>
      <c r="I418" s="269"/>
      <c r="J418" s="269"/>
      <c r="K418" s="208"/>
      <c r="L418" s="208"/>
      <c r="M418" s="208"/>
      <c r="N418" s="208"/>
      <c r="O418" s="208"/>
      <c r="P418" s="208"/>
      <c r="Q418" s="208"/>
      <c r="R418" s="208"/>
      <c r="S418" s="208"/>
      <c r="T418" s="208"/>
      <c r="U418" s="208"/>
      <c r="V418" s="208"/>
      <c r="W418" s="208"/>
      <c r="X418" s="209"/>
    </row>
    <row r="419" spans="1:24" ht="15.75" customHeight="1">
      <c r="A419" s="208"/>
      <c r="B419" s="208"/>
      <c r="C419" s="208"/>
      <c r="D419" s="267"/>
      <c r="E419" s="268"/>
      <c r="F419" s="268"/>
      <c r="G419" s="268"/>
      <c r="H419" s="268"/>
      <c r="I419" s="269"/>
      <c r="J419" s="269"/>
      <c r="K419" s="208"/>
      <c r="L419" s="208"/>
      <c r="M419" s="208"/>
      <c r="N419" s="208"/>
      <c r="O419" s="208"/>
      <c r="P419" s="208"/>
      <c r="Q419" s="208"/>
      <c r="R419" s="208"/>
      <c r="S419" s="208"/>
      <c r="T419" s="208"/>
      <c r="U419" s="208"/>
      <c r="V419" s="208"/>
      <c r="W419" s="208"/>
      <c r="X419" s="209"/>
    </row>
    <row r="420" spans="1:24" ht="15.75" customHeight="1">
      <c r="A420" s="208"/>
      <c r="B420" s="208"/>
      <c r="C420" s="208"/>
      <c r="D420" s="267"/>
      <c r="E420" s="268"/>
      <c r="F420" s="268"/>
      <c r="G420" s="268"/>
      <c r="H420" s="268"/>
      <c r="I420" s="269"/>
      <c r="J420" s="269"/>
      <c r="K420" s="208"/>
      <c r="L420" s="208"/>
      <c r="M420" s="208"/>
      <c r="N420" s="208"/>
      <c r="O420" s="208"/>
      <c r="P420" s="208"/>
      <c r="Q420" s="208"/>
      <c r="R420" s="208"/>
      <c r="S420" s="208"/>
      <c r="T420" s="208"/>
      <c r="U420" s="208"/>
      <c r="V420" s="208"/>
      <c r="W420" s="208"/>
      <c r="X420" s="209"/>
    </row>
    <row r="421" spans="1:24" ht="15.75" customHeight="1">
      <c r="A421" s="208"/>
      <c r="B421" s="208"/>
      <c r="C421" s="208"/>
      <c r="D421" s="267"/>
      <c r="E421" s="268"/>
      <c r="F421" s="268"/>
      <c r="G421" s="268"/>
      <c r="H421" s="268"/>
      <c r="I421" s="269"/>
      <c r="J421" s="269"/>
      <c r="K421" s="208"/>
      <c r="L421" s="208"/>
      <c r="M421" s="208"/>
      <c r="N421" s="208"/>
      <c r="O421" s="208"/>
      <c r="P421" s="208"/>
      <c r="Q421" s="208"/>
      <c r="R421" s="208"/>
      <c r="S421" s="208"/>
      <c r="T421" s="208"/>
      <c r="U421" s="208"/>
      <c r="V421" s="208"/>
      <c r="W421" s="208"/>
      <c r="X421" s="209"/>
    </row>
    <row r="422" spans="1:24" ht="15.75" customHeight="1">
      <c r="A422" s="208"/>
      <c r="B422" s="208"/>
      <c r="C422" s="208"/>
      <c r="D422" s="267"/>
      <c r="E422" s="268"/>
      <c r="F422" s="268"/>
      <c r="G422" s="268"/>
      <c r="H422" s="268"/>
      <c r="I422" s="269"/>
      <c r="J422" s="269"/>
      <c r="K422" s="208"/>
      <c r="L422" s="208"/>
      <c r="M422" s="208"/>
      <c r="N422" s="208"/>
      <c r="O422" s="208"/>
      <c r="P422" s="208"/>
      <c r="Q422" s="208"/>
      <c r="R422" s="208"/>
      <c r="S422" s="208"/>
      <c r="T422" s="208"/>
      <c r="U422" s="208"/>
      <c r="V422" s="208"/>
      <c r="W422" s="208"/>
      <c r="X422" s="209"/>
    </row>
    <row r="423" spans="1:24" ht="15.75" customHeight="1">
      <c r="A423" s="208"/>
      <c r="B423" s="208"/>
      <c r="C423" s="208"/>
      <c r="D423" s="267"/>
      <c r="E423" s="268"/>
      <c r="F423" s="268"/>
      <c r="G423" s="268"/>
      <c r="H423" s="268"/>
      <c r="I423" s="269"/>
      <c r="J423" s="269"/>
      <c r="K423" s="208"/>
      <c r="L423" s="208"/>
      <c r="M423" s="208"/>
      <c r="N423" s="208"/>
      <c r="O423" s="208"/>
      <c r="P423" s="208"/>
      <c r="Q423" s="208"/>
      <c r="R423" s="208"/>
      <c r="S423" s="208"/>
      <c r="T423" s="208"/>
      <c r="U423" s="208"/>
      <c r="V423" s="208"/>
      <c r="W423" s="208"/>
      <c r="X423" s="209"/>
    </row>
    <row r="424" spans="1:24" ht="15.75" customHeight="1">
      <c r="A424" s="208"/>
      <c r="B424" s="208"/>
      <c r="C424" s="208"/>
      <c r="D424" s="267"/>
      <c r="E424" s="268"/>
      <c r="F424" s="268"/>
      <c r="G424" s="268"/>
      <c r="H424" s="268"/>
      <c r="I424" s="269"/>
      <c r="J424" s="269"/>
      <c r="K424" s="208"/>
      <c r="L424" s="208"/>
      <c r="M424" s="208"/>
      <c r="N424" s="208"/>
      <c r="O424" s="208"/>
      <c r="P424" s="208"/>
      <c r="Q424" s="208"/>
      <c r="R424" s="208"/>
      <c r="S424" s="208"/>
      <c r="T424" s="208"/>
      <c r="U424" s="208"/>
      <c r="V424" s="208"/>
      <c r="W424" s="208"/>
      <c r="X424" s="209"/>
    </row>
    <row r="425" spans="1:24" ht="15.75" customHeight="1">
      <c r="A425" s="208"/>
      <c r="B425" s="208"/>
      <c r="C425" s="208"/>
      <c r="D425" s="267"/>
      <c r="E425" s="268"/>
      <c r="F425" s="268"/>
      <c r="G425" s="268"/>
      <c r="H425" s="268"/>
      <c r="I425" s="269"/>
      <c r="J425" s="269"/>
      <c r="K425" s="208"/>
      <c r="L425" s="208"/>
      <c r="M425" s="208"/>
      <c r="N425" s="208"/>
      <c r="O425" s="208"/>
      <c r="P425" s="208"/>
      <c r="Q425" s="208"/>
      <c r="R425" s="208"/>
      <c r="S425" s="208"/>
      <c r="T425" s="208"/>
      <c r="U425" s="208"/>
      <c r="V425" s="208"/>
      <c r="W425" s="208"/>
      <c r="X425" s="209"/>
    </row>
    <row r="426" spans="1:24" ht="15.75" customHeight="1">
      <c r="A426" s="208"/>
      <c r="B426" s="208"/>
      <c r="C426" s="208"/>
      <c r="D426" s="267"/>
      <c r="E426" s="268"/>
      <c r="F426" s="268"/>
      <c r="G426" s="268"/>
      <c r="H426" s="268"/>
      <c r="I426" s="269"/>
      <c r="J426" s="269"/>
      <c r="K426" s="208"/>
      <c r="L426" s="208"/>
      <c r="M426" s="208"/>
      <c r="N426" s="208"/>
      <c r="O426" s="208"/>
      <c r="P426" s="208"/>
      <c r="Q426" s="208"/>
      <c r="R426" s="208"/>
      <c r="S426" s="208"/>
      <c r="T426" s="208"/>
      <c r="U426" s="208"/>
      <c r="V426" s="208"/>
      <c r="W426" s="208"/>
      <c r="X426" s="209"/>
    </row>
    <row r="427" spans="1:24" ht="15.75" customHeight="1">
      <c r="A427" s="208"/>
      <c r="B427" s="208"/>
      <c r="C427" s="208"/>
      <c r="D427" s="267"/>
      <c r="E427" s="268"/>
      <c r="F427" s="268"/>
      <c r="G427" s="268"/>
      <c r="H427" s="268"/>
      <c r="I427" s="269"/>
      <c r="J427" s="269"/>
      <c r="K427" s="208"/>
      <c r="L427" s="208"/>
      <c r="M427" s="208"/>
      <c r="N427" s="208"/>
      <c r="O427" s="208"/>
      <c r="P427" s="208"/>
      <c r="Q427" s="208"/>
      <c r="R427" s="208"/>
      <c r="S427" s="208"/>
      <c r="T427" s="208"/>
      <c r="U427" s="208"/>
      <c r="V427" s="208"/>
      <c r="W427" s="208"/>
      <c r="X427" s="209"/>
    </row>
    <row r="428" spans="1:24" ht="15.75" customHeight="1">
      <c r="A428" s="208"/>
      <c r="B428" s="208"/>
      <c r="C428" s="208"/>
      <c r="D428" s="267"/>
      <c r="E428" s="268"/>
      <c r="F428" s="268"/>
      <c r="G428" s="268"/>
      <c r="H428" s="268"/>
      <c r="I428" s="269"/>
      <c r="J428" s="269"/>
      <c r="K428" s="208"/>
      <c r="L428" s="208"/>
      <c r="M428" s="208"/>
      <c r="N428" s="208"/>
      <c r="O428" s="208"/>
      <c r="P428" s="208"/>
      <c r="Q428" s="208"/>
      <c r="R428" s="208"/>
      <c r="S428" s="208"/>
      <c r="T428" s="208"/>
      <c r="U428" s="208"/>
      <c r="V428" s="208"/>
      <c r="W428" s="208"/>
      <c r="X428" s="209"/>
    </row>
    <row r="429" spans="1:24" ht="15.75" customHeight="1">
      <c r="A429" s="208"/>
      <c r="B429" s="208"/>
      <c r="C429" s="208"/>
      <c r="D429" s="267"/>
      <c r="E429" s="268"/>
      <c r="F429" s="268"/>
      <c r="G429" s="268"/>
      <c r="H429" s="268"/>
      <c r="I429" s="269"/>
      <c r="J429" s="269"/>
      <c r="K429" s="208"/>
      <c r="L429" s="208"/>
      <c r="M429" s="208"/>
      <c r="N429" s="208"/>
      <c r="O429" s="208"/>
      <c r="P429" s="208"/>
      <c r="Q429" s="208"/>
      <c r="R429" s="208"/>
      <c r="S429" s="208"/>
      <c r="T429" s="208"/>
      <c r="U429" s="208"/>
      <c r="V429" s="208"/>
      <c r="W429" s="208"/>
      <c r="X429" s="209"/>
    </row>
    <row r="430" spans="1:24" ht="15.75" customHeight="1">
      <c r="A430" s="208"/>
      <c r="B430" s="208"/>
      <c r="C430" s="208"/>
      <c r="D430" s="267"/>
      <c r="E430" s="268"/>
      <c r="F430" s="268"/>
      <c r="G430" s="268"/>
      <c r="H430" s="268"/>
      <c r="I430" s="269"/>
      <c r="J430" s="269"/>
      <c r="K430" s="208"/>
      <c r="L430" s="208"/>
      <c r="M430" s="208"/>
      <c r="N430" s="208"/>
      <c r="O430" s="208"/>
      <c r="P430" s="208"/>
      <c r="Q430" s="208"/>
      <c r="R430" s="208"/>
      <c r="S430" s="208"/>
      <c r="T430" s="208"/>
      <c r="U430" s="208"/>
      <c r="V430" s="208"/>
      <c r="W430" s="208"/>
      <c r="X430" s="209"/>
    </row>
    <row r="431" spans="1:24" ht="15.75" customHeight="1">
      <c r="A431" s="208"/>
      <c r="B431" s="208"/>
      <c r="C431" s="208"/>
      <c r="D431" s="267"/>
      <c r="E431" s="268"/>
      <c r="F431" s="268"/>
      <c r="G431" s="268"/>
      <c r="H431" s="268"/>
      <c r="I431" s="269"/>
      <c r="J431" s="269"/>
      <c r="K431" s="208"/>
      <c r="L431" s="208"/>
      <c r="M431" s="208"/>
      <c r="N431" s="208"/>
      <c r="O431" s="208"/>
      <c r="P431" s="208"/>
      <c r="Q431" s="208"/>
      <c r="R431" s="208"/>
      <c r="S431" s="208"/>
      <c r="T431" s="208"/>
      <c r="U431" s="208"/>
      <c r="V431" s="208"/>
      <c r="W431" s="208"/>
      <c r="X431" s="209"/>
    </row>
    <row r="432" spans="1:24" ht="15.75" customHeight="1">
      <c r="A432" s="208"/>
      <c r="B432" s="208"/>
      <c r="C432" s="208"/>
      <c r="D432" s="267"/>
      <c r="E432" s="268"/>
      <c r="F432" s="268"/>
      <c r="G432" s="268"/>
      <c r="H432" s="268"/>
      <c r="I432" s="269"/>
      <c r="J432" s="269"/>
      <c r="K432" s="208"/>
      <c r="L432" s="208"/>
      <c r="M432" s="208"/>
      <c r="N432" s="208"/>
      <c r="O432" s="208"/>
      <c r="P432" s="208"/>
      <c r="Q432" s="208"/>
      <c r="R432" s="208"/>
      <c r="S432" s="208"/>
      <c r="T432" s="208"/>
      <c r="U432" s="208"/>
      <c r="V432" s="208"/>
      <c r="W432" s="208"/>
      <c r="X432" s="209"/>
    </row>
    <row r="433" spans="1:24" ht="15.75" customHeight="1">
      <c r="A433" s="208"/>
      <c r="B433" s="208"/>
      <c r="C433" s="208"/>
      <c r="D433" s="267"/>
      <c r="E433" s="268"/>
      <c r="F433" s="268"/>
      <c r="G433" s="268"/>
      <c r="H433" s="268"/>
      <c r="I433" s="269"/>
      <c r="J433" s="269"/>
      <c r="K433" s="208"/>
      <c r="L433" s="208"/>
      <c r="M433" s="208"/>
      <c r="N433" s="208"/>
      <c r="O433" s="208"/>
      <c r="P433" s="208"/>
      <c r="Q433" s="208"/>
      <c r="R433" s="208"/>
      <c r="S433" s="208"/>
      <c r="T433" s="208"/>
      <c r="U433" s="208"/>
      <c r="V433" s="208"/>
      <c r="W433" s="208"/>
      <c r="X433" s="209"/>
    </row>
    <row r="434" spans="1:24" ht="15.75" customHeight="1">
      <c r="A434" s="208"/>
      <c r="B434" s="208"/>
      <c r="C434" s="208"/>
      <c r="D434" s="267"/>
      <c r="E434" s="268"/>
      <c r="F434" s="268"/>
      <c r="G434" s="268"/>
      <c r="H434" s="268"/>
      <c r="I434" s="269"/>
      <c r="J434" s="269"/>
      <c r="K434" s="208"/>
      <c r="L434" s="208"/>
      <c r="M434" s="208"/>
      <c r="N434" s="208"/>
      <c r="O434" s="208"/>
      <c r="P434" s="208"/>
      <c r="Q434" s="208"/>
      <c r="R434" s="208"/>
      <c r="S434" s="208"/>
      <c r="T434" s="208"/>
      <c r="U434" s="208"/>
      <c r="V434" s="208"/>
      <c r="W434" s="208"/>
      <c r="X434" s="209"/>
    </row>
    <row r="435" spans="1:24" ht="15.75" customHeight="1">
      <c r="A435" s="208"/>
      <c r="B435" s="208"/>
      <c r="C435" s="208"/>
      <c r="D435" s="267"/>
      <c r="E435" s="268"/>
      <c r="F435" s="268"/>
      <c r="G435" s="268"/>
      <c r="H435" s="268"/>
      <c r="I435" s="269"/>
      <c r="J435" s="269"/>
      <c r="K435" s="208"/>
      <c r="L435" s="208"/>
      <c r="M435" s="208"/>
      <c r="N435" s="208"/>
      <c r="O435" s="208"/>
      <c r="P435" s="208"/>
      <c r="Q435" s="208"/>
      <c r="R435" s="208"/>
      <c r="S435" s="208"/>
      <c r="T435" s="208"/>
      <c r="U435" s="208"/>
      <c r="V435" s="208"/>
      <c r="W435" s="208"/>
      <c r="X435" s="209"/>
    </row>
    <row r="436" spans="1:24" ht="15.75" customHeight="1">
      <c r="A436" s="208"/>
      <c r="B436" s="208"/>
      <c r="C436" s="208"/>
      <c r="D436" s="267"/>
      <c r="E436" s="268"/>
      <c r="F436" s="268"/>
      <c r="G436" s="268"/>
      <c r="H436" s="268"/>
      <c r="I436" s="269"/>
      <c r="J436" s="269"/>
      <c r="K436" s="208"/>
      <c r="L436" s="208"/>
      <c r="M436" s="208"/>
      <c r="N436" s="208"/>
      <c r="O436" s="208"/>
      <c r="P436" s="208"/>
      <c r="Q436" s="208"/>
      <c r="R436" s="208"/>
      <c r="S436" s="208"/>
      <c r="T436" s="208"/>
      <c r="U436" s="208"/>
      <c r="V436" s="208"/>
      <c r="W436" s="208"/>
      <c r="X436" s="209"/>
    </row>
    <row r="437" spans="1:24" ht="15.75" customHeight="1">
      <c r="A437" s="208"/>
      <c r="B437" s="208"/>
      <c r="C437" s="208"/>
      <c r="D437" s="267"/>
      <c r="E437" s="268"/>
      <c r="F437" s="268"/>
      <c r="G437" s="268"/>
      <c r="H437" s="268"/>
      <c r="I437" s="269"/>
      <c r="J437" s="269"/>
      <c r="K437" s="208"/>
      <c r="L437" s="208"/>
      <c r="M437" s="208"/>
      <c r="N437" s="208"/>
      <c r="O437" s="208"/>
      <c r="P437" s="208"/>
      <c r="Q437" s="208"/>
      <c r="R437" s="208"/>
      <c r="S437" s="208"/>
      <c r="T437" s="208"/>
      <c r="U437" s="208"/>
      <c r="V437" s="208"/>
      <c r="W437" s="208"/>
      <c r="X437" s="209"/>
    </row>
    <row r="438" spans="1:24" ht="15.75" customHeight="1">
      <c r="A438" s="208"/>
      <c r="B438" s="208"/>
      <c r="C438" s="208"/>
      <c r="D438" s="267"/>
      <c r="E438" s="268"/>
      <c r="F438" s="268"/>
      <c r="G438" s="268"/>
      <c r="H438" s="268"/>
      <c r="I438" s="269"/>
      <c r="J438" s="269"/>
      <c r="K438" s="208"/>
      <c r="L438" s="208"/>
      <c r="M438" s="208"/>
      <c r="N438" s="208"/>
      <c r="O438" s="208"/>
      <c r="P438" s="208"/>
      <c r="Q438" s="208"/>
      <c r="R438" s="208"/>
      <c r="S438" s="208"/>
      <c r="T438" s="208"/>
      <c r="U438" s="208"/>
      <c r="V438" s="208"/>
      <c r="W438" s="208"/>
      <c r="X438" s="209"/>
    </row>
    <row r="439" spans="1:24" ht="15.75" customHeight="1">
      <c r="A439" s="208"/>
      <c r="B439" s="208"/>
      <c r="C439" s="208"/>
      <c r="D439" s="267"/>
      <c r="E439" s="268"/>
      <c r="F439" s="268"/>
      <c r="G439" s="268"/>
      <c r="H439" s="268"/>
      <c r="I439" s="269"/>
      <c r="J439" s="269"/>
      <c r="K439" s="208"/>
      <c r="L439" s="208"/>
      <c r="M439" s="208"/>
      <c r="N439" s="208"/>
      <c r="O439" s="208"/>
      <c r="P439" s="208"/>
      <c r="Q439" s="208"/>
      <c r="R439" s="208"/>
      <c r="S439" s="208"/>
      <c r="T439" s="208"/>
      <c r="U439" s="208"/>
      <c r="V439" s="208"/>
      <c r="W439" s="208"/>
      <c r="X439" s="209"/>
    </row>
    <row r="440" spans="1:24" ht="15.75" customHeight="1">
      <c r="A440" s="208"/>
      <c r="B440" s="208"/>
      <c r="C440" s="208"/>
      <c r="D440" s="267"/>
      <c r="E440" s="268"/>
      <c r="F440" s="268"/>
      <c r="G440" s="268"/>
      <c r="H440" s="268"/>
      <c r="I440" s="269"/>
      <c r="J440" s="269"/>
      <c r="K440" s="208"/>
      <c r="L440" s="208"/>
      <c r="M440" s="208"/>
      <c r="N440" s="208"/>
      <c r="O440" s="208"/>
      <c r="P440" s="208"/>
      <c r="Q440" s="208"/>
      <c r="R440" s="208"/>
      <c r="S440" s="208"/>
      <c r="T440" s="208"/>
      <c r="U440" s="208"/>
      <c r="V440" s="208"/>
      <c r="W440" s="208"/>
      <c r="X440" s="209"/>
    </row>
    <row r="441" spans="1:24" ht="15.75" customHeight="1">
      <c r="A441" s="208"/>
      <c r="B441" s="208"/>
      <c r="C441" s="208"/>
      <c r="D441" s="267"/>
      <c r="E441" s="268"/>
      <c r="F441" s="268"/>
      <c r="G441" s="268"/>
      <c r="H441" s="268"/>
      <c r="I441" s="269"/>
      <c r="J441" s="269"/>
      <c r="K441" s="208"/>
      <c r="L441" s="208"/>
      <c r="M441" s="208"/>
      <c r="N441" s="208"/>
      <c r="O441" s="208"/>
      <c r="P441" s="208"/>
      <c r="Q441" s="208"/>
      <c r="R441" s="208"/>
      <c r="S441" s="208"/>
      <c r="T441" s="208"/>
      <c r="U441" s="208"/>
      <c r="V441" s="208"/>
      <c r="W441" s="208"/>
      <c r="X441" s="209"/>
    </row>
    <row r="442" spans="1:24" ht="15.75" customHeight="1">
      <c r="A442" s="208"/>
      <c r="B442" s="208"/>
      <c r="C442" s="208"/>
      <c r="D442" s="267"/>
      <c r="E442" s="268"/>
      <c r="F442" s="268"/>
      <c r="G442" s="268"/>
      <c r="H442" s="268"/>
      <c r="I442" s="269"/>
      <c r="J442" s="269"/>
      <c r="K442" s="208"/>
      <c r="L442" s="208"/>
      <c r="M442" s="208"/>
      <c r="N442" s="208"/>
      <c r="O442" s="208"/>
      <c r="P442" s="208"/>
      <c r="Q442" s="208"/>
      <c r="R442" s="208"/>
      <c r="S442" s="208"/>
      <c r="T442" s="208"/>
      <c r="U442" s="208"/>
      <c r="V442" s="208"/>
      <c r="W442" s="208"/>
      <c r="X442" s="209"/>
    </row>
    <row r="443" spans="1:24" ht="15.75" customHeight="1">
      <c r="A443" s="208"/>
      <c r="B443" s="208"/>
      <c r="C443" s="208"/>
      <c r="D443" s="267"/>
      <c r="E443" s="268"/>
      <c r="F443" s="268"/>
      <c r="G443" s="268"/>
      <c r="H443" s="268"/>
      <c r="I443" s="269"/>
      <c r="J443" s="269"/>
      <c r="K443" s="208"/>
      <c r="L443" s="208"/>
      <c r="M443" s="208"/>
      <c r="N443" s="208"/>
      <c r="O443" s="208"/>
      <c r="P443" s="208"/>
      <c r="Q443" s="208"/>
      <c r="R443" s="208"/>
      <c r="S443" s="208"/>
      <c r="T443" s="208"/>
      <c r="U443" s="208"/>
      <c r="V443" s="208"/>
      <c r="W443" s="208"/>
      <c r="X443" s="209"/>
    </row>
    <row r="444" spans="1:24" ht="15.75" customHeight="1">
      <c r="A444" s="208"/>
      <c r="B444" s="208"/>
      <c r="C444" s="208"/>
      <c r="D444" s="267"/>
      <c r="E444" s="268"/>
      <c r="F444" s="268"/>
      <c r="G444" s="268"/>
      <c r="H444" s="268"/>
      <c r="I444" s="269"/>
      <c r="J444" s="269"/>
      <c r="K444" s="208"/>
      <c r="L444" s="208"/>
      <c r="M444" s="208"/>
      <c r="N444" s="208"/>
      <c r="O444" s="208"/>
      <c r="P444" s="208"/>
      <c r="Q444" s="208"/>
      <c r="R444" s="208"/>
      <c r="S444" s="208"/>
      <c r="T444" s="208"/>
      <c r="U444" s="208"/>
      <c r="V444" s="208"/>
      <c r="W444" s="208"/>
      <c r="X444" s="209"/>
    </row>
    <row r="445" spans="1:24" ht="15.75" customHeight="1">
      <c r="A445" s="208"/>
      <c r="B445" s="208"/>
      <c r="C445" s="208"/>
      <c r="D445" s="267"/>
      <c r="E445" s="268"/>
      <c r="F445" s="268"/>
      <c r="G445" s="268"/>
      <c r="H445" s="268"/>
      <c r="I445" s="269"/>
      <c r="J445" s="269"/>
      <c r="K445" s="208"/>
      <c r="L445" s="208"/>
      <c r="M445" s="208"/>
      <c r="N445" s="208"/>
      <c r="O445" s="208"/>
      <c r="P445" s="208"/>
      <c r="Q445" s="208"/>
      <c r="R445" s="208"/>
      <c r="S445" s="208"/>
      <c r="T445" s="208"/>
      <c r="U445" s="208"/>
      <c r="V445" s="208"/>
      <c r="W445" s="208"/>
      <c r="X445" s="209"/>
    </row>
    <row r="446" spans="1:24" ht="15.75" customHeight="1">
      <c r="A446" s="208"/>
      <c r="B446" s="208"/>
      <c r="C446" s="208"/>
      <c r="D446" s="267"/>
      <c r="E446" s="268"/>
      <c r="F446" s="268"/>
      <c r="G446" s="268"/>
      <c r="H446" s="268"/>
      <c r="I446" s="269"/>
      <c r="J446" s="269"/>
      <c r="K446" s="208"/>
      <c r="L446" s="208"/>
      <c r="M446" s="208"/>
      <c r="N446" s="208"/>
      <c r="O446" s="208"/>
      <c r="P446" s="208"/>
      <c r="Q446" s="208"/>
      <c r="R446" s="208"/>
      <c r="S446" s="208"/>
      <c r="T446" s="208"/>
      <c r="U446" s="208"/>
      <c r="V446" s="208"/>
      <c r="W446" s="208"/>
      <c r="X446" s="209"/>
    </row>
    <row r="447" spans="1:24" ht="15.75" customHeight="1">
      <c r="A447" s="208"/>
      <c r="B447" s="208"/>
      <c r="C447" s="208"/>
      <c r="D447" s="267"/>
      <c r="E447" s="268"/>
      <c r="F447" s="268"/>
      <c r="G447" s="268"/>
      <c r="H447" s="268"/>
      <c r="I447" s="269"/>
      <c r="J447" s="269"/>
      <c r="K447" s="208"/>
      <c r="L447" s="208"/>
      <c r="M447" s="208"/>
      <c r="N447" s="208"/>
      <c r="O447" s="208"/>
      <c r="P447" s="208"/>
      <c r="Q447" s="208"/>
      <c r="R447" s="208"/>
      <c r="S447" s="208"/>
      <c r="T447" s="208"/>
      <c r="U447" s="208"/>
      <c r="V447" s="208"/>
      <c r="W447" s="208"/>
      <c r="X447" s="209"/>
    </row>
    <row r="448" spans="1:24" ht="15.75" customHeight="1">
      <c r="A448" s="208"/>
      <c r="B448" s="208"/>
      <c r="C448" s="208"/>
      <c r="D448" s="267"/>
      <c r="E448" s="268"/>
      <c r="F448" s="268"/>
      <c r="G448" s="268"/>
      <c r="H448" s="268"/>
      <c r="I448" s="269"/>
      <c r="J448" s="269"/>
      <c r="K448" s="208"/>
      <c r="L448" s="208"/>
      <c r="M448" s="208"/>
      <c r="N448" s="208"/>
      <c r="O448" s="208"/>
      <c r="P448" s="208"/>
      <c r="Q448" s="208"/>
      <c r="R448" s="208"/>
      <c r="S448" s="208"/>
      <c r="T448" s="208"/>
      <c r="U448" s="208"/>
      <c r="V448" s="208"/>
      <c r="W448" s="208"/>
      <c r="X448" s="209"/>
    </row>
    <row r="449" spans="1:24" ht="15.75" customHeight="1">
      <c r="A449" s="208"/>
      <c r="B449" s="208"/>
      <c r="C449" s="208"/>
      <c r="D449" s="267"/>
      <c r="E449" s="268"/>
      <c r="F449" s="268"/>
      <c r="G449" s="268"/>
      <c r="H449" s="268"/>
      <c r="I449" s="269"/>
      <c r="J449" s="269"/>
      <c r="K449" s="208"/>
      <c r="L449" s="208"/>
      <c r="M449" s="208"/>
      <c r="N449" s="208"/>
      <c r="O449" s="208"/>
      <c r="P449" s="208"/>
      <c r="Q449" s="208"/>
      <c r="R449" s="208"/>
      <c r="S449" s="208"/>
      <c r="T449" s="208"/>
      <c r="U449" s="208"/>
      <c r="V449" s="208"/>
      <c r="W449" s="208"/>
      <c r="X449" s="209"/>
    </row>
    <row r="450" spans="1:24" ht="15.75" customHeight="1">
      <c r="A450" s="208"/>
      <c r="B450" s="208"/>
      <c r="C450" s="208"/>
      <c r="D450" s="267"/>
      <c r="E450" s="268"/>
      <c r="F450" s="268"/>
      <c r="G450" s="268"/>
      <c r="H450" s="268"/>
      <c r="I450" s="269"/>
      <c r="J450" s="269"/>
      <c r="K450" s="208"/>
      <c r="L450" s="208"/>
      <c r="M450" s="208"/>
      <c r="N450" s="208"/>
      <c r="O450" s="208"/>
      <c r="P450" s="208"/>
      <c r="Q450" s="208"/>
      <c r="R450" s="208"/>
      <c r="S450" s="208"/>
      <c r="T450" s="208"/>
      <c r="U450" s="208"/>
      <c r="V450" s="208"/>
      <c r="W450" s="208"/>
      <c r="X450" s="209"/>
    </row>
    <row r="451" spans="1:24" ht="15.75" customHeight="1">
      <c r="A451" s="208"/>
      <c r="B451" s="208"/>
      <c r="C451" s="208"/>
      <c r="D451" s="267"/>
      <c r="E451" s="268"/>
      <c r="F451" s="268"/>
      <c r="G451" s="268"/>
      <c r="H451" s="268"/>
      <c r="I451" s="269"/>
      <c r="J451" s="269"/>
      <c r="K451" s="208"/>
      <c r="L451" s="208"/>
      <c r="M451" s="208"/>
      <c r="N451" s="208"/>
      <c r="O451" s="208"/>
      <c r="P451" s="208"/>
      <c r="Q451" s="208"/>
      <c r="R451" s="208"/>
      <c r="S451" s="208"/>
      <c r="T451" s="208"/>
      <c r="U451" s="208"/>
      <c r="V451" s="208"/>
      <c r="W451" s="208"/>
      <c r="X451" s="209"/>
    </row>
    <row r="452" spans="1:24" ht="15.75" customHeight="1">
      <c r="A452" s="208"/>
      <c r="B452" s="208"/>
      <c r="C452" s="208"/>
      <c r="D452" s="267"/>
      <c r="E452" s="268"/>
      <c r="F452" s="268"/>
      <c r="G452" s="268"/>
      <c r="H452" s="268"/>
      <c r="I452" s="269"/>
      <c r="J452" s="269"/>
      <c r="K452" s="208"/>
      <c r="L452" s="208"/>
      <c r="M452" s="208"/>
      <c r="N452" s="208"/>
      <c r="O452" s="208"/>
      <c r="P452" s="208"/>
      <c r="Q452" s="208"/>
      <c r="R452" s="208"/>
      <c r="S452" s="208"/>
      <c r="T452" s="208"/>
      <c r="U452" s="208"/>
      <c r="V452" s="208"/>
      <c r="W452" s="208"/>
      <c r="X452" s="209"/>
    </row>
    <row r="453" spans="1:24" ht="15.75" customHeight="1">
      <c r="A453" s="208"/>
      <c r="B453" s="208"/>
      <c r="C453" s="208"/>
      <c r="D453" s="267"/>
      <c r="E453" s="268"/>
      <c r="F453" s="268"/>
      <c r="G453" s="268"/>
      <c r="H453" s="268"/>
      <c r="I453" s="269"/>
      <c r="J453" s="269"/>
      <c r="K453" s="208"/>
      <c r="L453" s="208"/>
      <c r="M453" s="208"/>
      <c r="N453" s="208"/>
      <c r="O453" s="208"/>
      <c r="P453" s="208"/>
      <c r="Q453" s="208"/>
      <c r="R453" s="208"/>
      <c r="S453" s="208"/>
      <c r="T453" s="208"/>
      <c r="U453" s="208"/>
      <c r="V453" s="208"/>
      <c r="W453" s="208"/>
      <c r="X453" s="209"/>
    </row>
    <row r="454" spans="1:24" ht="15.75" customHeight="1">
      <c r="A454" s="208"/>
      <c r="B454" s="208"/>
      <c r="C454" s="208"/>
      <c r="D454" s="267"/>
      <c r="E454" s="268"/>
      <c r="F454" s="268"/>
      <c r="G454" s="268"/>
      <c r="H454" s="268"/>
      <c r="I454" s="269"/>
      <c r="J454" s="269"/>
      <c r="K454" s="208"/>
      <c r="L454" s="208"/>
      <c r="M454" s="208"/>
      <c r="N454" s="208"/>
      <c r="O454" s="208"/>
      <c r="P454" s="208"/>
      <c r="Q454" s="208"/>
      <c r="R454" s="208"/>
      <c r="S454" s="208"/>
      <c r="T454" s="208"/>
      <c r="U454" s="208"/>
      <c r="V454" s="208"/>
      <c r="W454" s="208"/>
      <c r="X454" s="209"/>
    </row>
    <row r="455" spans="1:24" ht="15.75" customHeight="1">
      <c r="A455" s="208"/>
      <c r="B455" s="208"/>
      <c r="C455" s="208"/>
      <c r="D455" s="267"/>
      <c r="E455" s="268"/>
      <c r="F455" s="268"/>
      <c r="G455" s="268"/>
      <c r="H455" s="268"/>
      <c r="I455" s="269"/>
      <c r="J455" s="269"/>
      <c r="K455" s="208"/>
      <c r="L455" s="208"/>
      <c r="M455" s="208"/>
      <c r="N455" s="208"/>
      <c r="O455" s="208"/>
      <c r="P455" s="208"/>
      <c r="Q455" s="208"/>
      <c r="R455" s="208"/>
      <c r="S455" s="208"/>
      <c r="T455" s="208"/>
      <c r="U455" s="208"/>
      <c r="V455" s="208"/>
      <c r="W455" s="208"/>
      <c r="X455" s="209"/>
    </row>
    <row r="456" spans="1:24" ht="15.75" customHeight="1">
      <c r="A456" s="208"/>
      <c r="B456" s="208"/>
      <c r="C456" s="208"/>
      <c r="D456" s="267"/>
      <c r="E456" s="268"/>
      <c r="F456" s="268"/>
      <c r="G456" s="268"/>
      <c r="H456" s="268"/>
      <c r="I456" s="269"/>
      <c r="J456" s="269"/>
      <c r="K456" s="208"/>
      <c r="L456" s="208"/>
      <c r="M456" s="208"/>
      <c r="N456" s="208"/>
      <c r="O456" s="208"/>
      <c r="P456" s="208"/>
      <c r="Q456" s="208"/>
      <c r="R456" s="208"/>
      <c r="S456" s="208"/>
      <c r="T456" s="208"/>
      <c r="U456" s="208"/>
      <c r="V456" s="208"/>
      <c r="W456" s="208"/>
      <c r="X456" s="209"/>
    </row>
    <row r="457" spans="1:24" ht="15.75" customHeight="1">
      <c r="A457" s="208"/>
      <c r="B457" s="208"/>
      <c r="C457" s="208"/>
      <c r="D457" s="267"/>
      <c r="E457" s="268"/>
      <c r="F457" s="268"/>
      <c r="G457" s="268"/>
      <c r="H457" s="268"/>
      <c r="I457" s="269"/>
      <c r="J457" s="269"/>
      <c r="K457" s="208"/>
      <c r="L457" s="208"/>
      <c r="M457" s="208"/>
      <c r="N457" s="208"/>
      <c r="O457" s="208"/>
      <c r="P457" s="208"/>
      <c r="Q457" s="208"/>
      <c r="R457" s="208"/>
      <c r="S457" s="208"/>
      <c r="T457" s="208"/>
      <c r="U457" s="208"/>
      <c r="V457" s="208"/>
      <c r="W457" s="208"/>
      <c r="X457" s="209"/>
    </row>
    <row r="458" spans="1:24" ht="15.75" customHeight="1">
      <c r="A458" s="208"/>
      <c r="B458" s="208"/>
      <c r="C458" s="208"/>
      <c r="D458" s="267"/>
      <c r="E458" s="268"/>
      <c r="F458" s="268"/>
      <c r="G458" s="268"/>
      <c r="H458" s="268"/>
      <c r="I458" s="269"/>
      <c r="J458" s="269"/>
      <c r="K458" s="208"/>
      <c r="L458" s="208"/>
      <c r="M458" s="208"/>
      <c r="N458" s="208"/>
      <c r="O458" s="208"/>
      <c r="P458" s="208"/>
      <c r="Q458" s="208"/>
      <c r="R458" s="208"/>
      <c r="S458" s="208"/>
      <c r="T458" s="208"/>
      <c r="U458" s="208"/>
      <c r="V458" s="208"/>
      <c r="W458" s="208"/>
      <c r="X458" s="209"/>
    </row>
    <row r="459" spans="1:24" ht="15.75" customHeight="1">
      <c r="A459" s="208"/>
      <c r="B459" s="208"/>
      <c r="C459" s="208"/>
      <c r="D459" s="267"/>
      <c r="E459" s="268"/>
      <c r="F459" s="268"/>
      <c r="G459" s="268"/>
      <c r="H459" s="268"/>
      <c r="I459" s="269"/>
      <c r="J459" s="269"/>
      <c r="K459" s="208"/>
      <c r="L459" s="208"/>
      <c r="M459" s="208"/>
      <c r="N459" s="208"/>
      <c r="O459" s="208"/>
      <c r="P459" s="208"/>
      <c r="Q459" s="208"/>
      <c r="R459" s="208"/>
      <c r="S459" s="208"/>
      <c r="T459" s="208"/>
      <c r="U459" s="208"/>
      <c r="V459" s="208"/>
      <c r="W459" s="208"/>
      <c r="X459" s="209"/>
    </row>
    <row r="460" spans="1:24" ht="15.75" customHeight="1">
      <c r="A460" s="208"/>
      <c r="B460" s="208"/>
      <c r="C460" s="208"/>
      <c r="D460" s="267"/>
      <c r="E460" s="268"/>
      <c r="F460" s="268"/>
      <c r="G460" s="268"/>
      <c r="H460" s="268"/>
      <c r="I460" s="269"/>
      <c r="J460" s="269"/>
      <c r="K460" s="208"/>
      <c r="L460" s="208"/>
      <c r="M460" s="208"/>
      <c r="N460" s="208"/>
      <c r="O460" s="208"/>
      <c r="P460" s="208"/>
      <c r="Q460" s="208"/>
      <c r="R460" s="208"/>
      <c r="S460" s="208"/>
      <c r="T460" s="208"/>
      <c r="U460" s="208"/>
      <c r="V460" s="208"/>
      <c r="W460" s="208"/>
      <c r="X460" s="209"/>
    </row>
    <row r="461" spans="1:24" ht="15.75" customHeight="1">
      <c r="A461" s="208"/>
      <c r="B461" s="208"/>
      <c r="C461" s="208"/>
      <c r="D461" s="267"/>
      <c r="E461" s="268"/>
      <c r="F461" s="268"/>
      <c r="G461" s="268"/>
      <c r="H461" s="268"/>
      <c r="I461" s="269"/>
      <c r="J461" s="269"/>
      <c r="K461" s="208"/>
      <c r="L461" s="208"/>
      <c r="M461" s="208"/>
      <c r="N461" s="208"/>
      <c r="O461" s="208"/>
      <c r="P461" s="208"/>
      <c r="Q461" s="208"/>
      <c r="R461" s="208"/>
      <c r="S461" s="208"/>
      <c r="T461" s="208"/>
      <c r="U461" s="208"/>
      <c r="V461" s="208"/>
      <c r="W461" s="208"/>
      <c r="X461" s="209"/>
    </row>
    <row r="462" spans="1:24" ht="15.75" customHeight="1">
      <c r="A462" s="208"/>
      <c r="B462" s="208"/>
      <c r="C462" s="208"/>
      <c r="D462" s="267"/>
      <c r="E462" s="268"/>
      <c r="F462" s="268"/>
      <c r="G462" s="268"/>
      <c r="H462" s="268"/>
      <c r="I462" s="269"/>
      <c r="J462" s="269"/>
      <c r="K462" s="208"/>
      <c r="L462" s="208"/>
      <c r="M462" s="208"/>
      <c r="N462" s="208"/>
      <c r="O462" s="208"/>
      <c r="P462" s="208"/>
      <c r="Q462" s="208"/>
      <c r="R462" s="208"/>
      <c r="S462" s="208"/>
      <c r="T462" s="208"/>
      <c r="U462" s="208"/>
      <c r="V462" s="208"/>
      <c r="W462" s="208"/>
      <c r="X462" s="209"/>
    </row>
    <row r="463" spans="1:24" ht="15.75" customHeight="1">
      <c r="A463" s="208"/>
      <c r="B463" s="208"/>
      <c r="C463" s="208"/>
      <c r="D463" s="267"/>
      <c r="E463" s="268"/>
      <c r="F463" s="268"/>
      <c r="G463" s="268"/>
      <c r="H463" s="268"/>
      <c r="I463" s="269"/>
      <c r="J463" s="269"/>
      <c r="K463" s="208"/>
      <c r="L463" s="208"/>
      <c r="M463" s="208"/>
      <c r="N463" s="208"/>
      <c r="O463" s="208"/>
      <c r="P463" s="208"/>
      <c r="Q463" s="208"/>
      <c r="R463" s="208"/>
      <c r="S463" s="208"/>
      <c r="T463" s="208"/>
      <c r="U463" s="208"/>
      <c r="V463" s="208"/>
      <c r="W463" s="208"/>
      <c r="X463" s="209"/>
    </row>
    <row r="464" spans="1:24" ht="15.75" customHeight="1">
      <c r="A464" s="208"/>
      <c r="B464" s="208"/>
      <c r="C464" s="208"/>
      <c r="D464" s="267"/>
      <c r="E464" s="268"/>
      <c r="F464" s="268"/>
      <c r="G464" s="268"/>
      <c r="H464" s="268"/>
      <c r="I464" s="269"/>
      <c r="J464" s="269"/>
      <c r="K464" s="208"/>
      <c r="L464" s="208"/>
      <c r="M464" s="208"/>
      <c r="N464" s="208"/>
      <c r="O464" s="208"/>
      <c r="P464" s="208"/>
      <c r="Q464" s="208"/>
      <c r="R464" s="208"/>
      <c r="S464" s="208"/>
      <c r="T464" s="208"/>
      <c r="U464" s="208"/>
      <c r="V464" s="208"/>
      <c r="W464" s="208"/>
      <c r="X464" s="209"/>
    </row>
    <row r="465" spans="1:24" ht="15.75" customHeight="1">
      <c r="A465" s="208"/>
      <c r="B465" s="208"/>
      <c r="C465" s="208"/>
      <c r="D465" s="267"/>
      <c r="E465" s="268"/>
      <c r="F465" s="268"/>
      <c r="G465" s="268"/>
      <c r="H465" s="268"/>
      <c r="I465" s="269"/>
      <c r="J465" s="269"/>
      <c r="K465" s="208"/>
      <c r="L465" s="208"/>
      <c r="M465" s="208"/>
      <c r="N465" s="208"/>
      <c r="O465" s="208"/>
      <c r="P465" s="208"/>
      <c r="Q465" s="208"/>
      <c r="R465" s="208"/>
      <c r="S465" s="208"/>
      <c r="T465" s="208"/>
      <c r="U465" s="208"/>
      <c r="V465" s="208"/>
      <c r="W465" s="208"/>
      <c r="X465" s="209"/>
    </row>
    <row r="466" spans="1:24" ht="15.75" customHeight="1">
      <c r="A466" s="208"/>
      <c r="B466" s="208"/>
      <c r="C466" s="208"/>
      <c r="D466" s="267"/>
      <c r="E466" s="268"/>
      <c r="F466" s="268"/>
      <c r="G466" s="268"/>
      <c r="H466" s="268"/>
      <c r="I466" s="269"/>
      <c r="J466" s="269"/>
      <c r="K466" s="208"/>
      <c r="L466" s="208"/>
      <c r="M466" s="208"/>
      <c r="N466" s="208"/>
      <c r="O466" s="208"/>
      <c r="P466" s="208"/>
      <c r="Q466" s="208"/>
      <c r="R466" s="208"/>
      <c r="S466" s="208"/>
      <c r="T466" s="208"/>
      <c r="U466" s="208"/>
      <c r="V466" s="208"/>
      <c r="W466" s="208"/>
      <c r="X466" s="209"/>
    </row>
    <row r="467" spans="1:24" ht="15.75" customHeight="1">
      <c r="A467" s="208"/>
      <c r="B467" s="208"/>
      <c r="C467" s="208"/>
      <c r="D467" s="267"/>
      <c r="E467" s="268"/>
      <c r="F467" s="268"/>
      <c r="G467" s="268"/>
      <c r="H467" s="268"/>
      <c r="I467" s="269"/>
      <c r="J467" s="269"/>
      <c r="K467" s="208"/>
      <c r="L467" s="208"/>
      <c r="M467" s="208"/>
      <c r="N467" s="208"/>
      <c r="O467" s="208"/>
      <c r="P467" s="208"/>
      <c r="Q467" s="208"/>
      <c r="R467" s="208"/>
      <c r="S467" s="208"/>
      <c r="T467" s="208"/>
      <c r="U467" s="208"/>
      <c r="V467" s="208"/>
      <c r="W467" s="208"/>
      <c r="X467" s="209"/>
    </row>
    <row r="468" spans="1:24" ht="15.75" customHeight="1">
      <c r="A468" s="208"/>
      <c r="B468" s="208"/>
      <c r="C468" s="208"/>
      <c r="D468" s="267"/>
      <c r="E468" s="268"/>
      <c r="F468" s="268"/>
      <c r="G468" s="268"/>
      <c r="H468" s="268"/>
      <c r="I468" s="269"/>
      <c r="J468" s="269"/>
      <c r="K468" s="208"/>
      <c r="L468" s="208"/>
      <c r="M468" s="208"/>
      <c r="N468" s="208"/>
      <c r="O468" s="208"/>
      <c r="P468" s="208"/>
      <c r="Q468" s="208"/>
      <c r="R468" s="208"/>
      <c r="S468" s="208"/>
      <c r="T468" s="208"/>
      <c r="U468" s="208"/>
      <c r="V468" s="208"/>
      <c r="W468" s="208"/>
      <c r="X468" s="209"/>
    </row>
    <row r="469" spans="1:24" ht="15.75" customHeight="1">
      <c r="A469" s="208"/>
      <c r="B469" s="208"/>
      <c r="C469" s="208"/>
      <c r="D469" s="267"/>
      <c r="E469" s="268"/>
      <c r="F469" s="268"/>
      <c r="G469" s="268"/>
      <c r="H469" s="268"/>
      <c r="I469" s="269"/>
      <c r="J469" s="269"/>
      <c r="K469" s="208"/>
      <c r="L469" s="208"/>
      <c r="M469" s="208"/>
      <c r="N469" s="208"/>
      <c r="O469" s="208"/>
      <c r="P469" s="208"/>
      <c r="Q469" s="208"/>
      <c r="R469" s="208"/>
      <c r="S469" s="208"/>
      <c r="T469" s="208"/>
      <c r="U469" s="208"/>
      <c r="V469" s="208"/>
      <c r="W469" s="208"/>
      <c r="X469" s="209"/>
    </row>
    <row r="470" spans="1:24" ht="15.75" customHeight="1">
      <c r="A470" s="208"/>
      <c r="B470" s="208"/>
      <c r="C470" s="208"/>
      <c r="D470" s="267"/>
      <c r="E470" s="268"/>
      <c r="F470" s="268"/>
      <c r="G470" s="268"/>
      <c r="H470" s="268"/>
      <c r="I470" s="269"/>
      <c r="J470" s="269"/>
      <c r="K470" s="208"/>
      <c r="L470" s="208"/>
      <c r="M470" s="208"/>
      <c r="N470" s="208"/>
      <c r="O470" s="208"/>
      <c r="P470" s="208"/>
      <c r="Q470" s="208"/>
      <c r="R470" s="208"/>
      <c r="S470" s="208"/>
      <c r="T470" s="208"/>
      <c r="U470" s="208"/>
      <c r="V470" s="208"/>
      <c r="W470" s="208"/>
      <c r="X470" s="209"/>
    </row>
    <row r="471" spans="1:24" ht="15.75" customHeight="1">
      <c r="A471" s="208"/>
      <c r="B471" s="208"/>
      <c r="C471" s="208"/>
      <c r="D471" s="267"/>
      <c r="E471" s="268"/>
      <c r="F471" s="268"/>
      <c r="G471" s="268"/>
      <c r="H471" s="268"/>
      <c r="I471" s="269"/>
      <c r="J471" s="269"/>
      <c r="K471" s="208"/>
      <c r="L471" s="208"/>
      <c r="M471" s="208"/>
      <c r="N471" s="208"/>
      <c r="O471" s="208"/>
      <c r="P471" s="208"/>
      <c r="Q471" s="208"/>
      <c r="R471" s="208"/>
      <c r="S471" s="208"/>
      <c r="T471" s="208"/>
      <c r="U471" s="208"/>
      <c r="V471" s="208"/>
      <c r="W471" s="208"/>
      <c r="X471" s="209"/>
    </row>
    <row r="472" spans="1:24" ht="15.75" customHeight="1">
      <c r="A472" s="208"/>
      <c r="B472" s="208"/>
      <c r="C472" s="208"/>
      <c r="D472" s="267"/>
      <c r="E472" s="268"/>
      <c r="F472" s="268"/>
      <c r="G472" s="268"/>
      <c r="H472" s="268"/>
      <c r="I472" s="269"/>
      <c r="J472" s="269"/>
      <c r="K472" s="208"/>
      <c r="L472" s="208"/>
      <c r="M472" s="208"/>
      <c r="N472" s="208"/>
      <c r="O472" s="208"/>
      <c r="P472" s="208"/>
      <c r="Q472" s="208"/>
      <c r="R472" s="208"/>
      <c r="S472" s="208"/>
      <c r="T472" s="208"/>
      <c r="U472" s="208"/>
      <c r="V472" s="208"/>
      <c r="W472" s="208"/>
      <c r="X472" s="209"/>
    </row>
    <row r="473" spans="1:24" ht="15.75" customHeight="1">
      <c r="A473" s="208"/>
      <c r="B473" s="208"/>
      <c r="C473" s="208"/>
      <c r="D473" s="267"/>
      <c r="E473" s="268"/>
      <c r="F473" s="268"/>
      <c r="G473" s="268"/>
      <c r="H473" s="268"/>
      <c r="I473" s="269"/>
      <c r="J473" s="269"/>
      <c r="K473" s="208"/>
      <c r="L473" s="208"/>
      <c r="M473" s="208"/>
      <c r="N473" s="208"/>
      <c r="O473" s="208"/>
      <c r="P473" s="208"/>
      <c r="Q473" s="208"/>
      <c r="R473" s="208"/>
      <c r="S473" s="208"/>
      <c r="T473" s="208"/>
      <c r="U473" s="208"/>
      <c r="V473" s="208"/>
      <c r="W473" s="208"/>
      <c r="X473" s="209"/>
    </row>
    <row r="474" spans="1:24" ht="15.75" customHeight="1">
      <c r="A474" s="208"/>
      <c r="B474" s="208"/>
      <c r="C474" s="208"/>
      <c r="D474" s="267"/>
      <c r="E474" s="268"/>
      <c r="F474" s="268"/>
      <c r="G474" s="268"/>
      <c r="H474" s="268"/>
      <c r="I474" s="269"/>
      <c r="J474" s="269"/>
      <c r="K474" s="208"/>
      <c r="L474" s="208"/>
      <c r="M474" s="208"/>
      <c r="N474" s="208"/>
      <c r="O474" s="208"/>
      <c r="P474" s="208"/>
      <c r="Q474" s="208"/>
      <c r="R474" s="208"/>
      <c r="S474" s="208"/>
      <c r="T474" s="208"/>
      <c r="U474" s="208"/>
      <c r="V474" s="208"/>
      <c r="W474" s="208"/>
      <c r="X474" s="209"/>
    </row>
    <row r="475" spans="1:24" ht="15.75" customHeight="1">
      <c r="A475" s="208"/>
      <c r="B475" s="208"/>
      <c r="C475" s="208"/>
      <c r="D475" s="267"/>
      <c r="E475" s="268"/>
      <c r="F475" s="268"/>
      <c r="G475" s="268"/>
      <c r="H475" s="268"/>
      <c r="I475" s="269"/>
      <c r="J475" s="269"/>
      <c r="K475" s="208"/>
      <c r="L475" s="208"/>
      <c r="M475" s="208"/>
      <c r="N475" s="208"/>
      <c r="O475" s="208"/>
      <c r="P475" s="208"/>
      <c r="Q475" s="208"/>
      <c r="R475" s="208"/>
      <c r="S475" s="208"/>
      <c r="T475" s="208"/>
      <c r="U475" s="208"/>
      <c r="V475" s="208"/>
      <c r="W475" s="208"/>
      <c r="X475" s="209"/>
    </row>
    <row r="476" spans="1:24" ht="15.75" customHeight="1">
      <c r="A476" s="208"/>
      <c r="B476" s="208"/>
      <c r="C476" s="208"/>
      <c r="D476" s="267"/>
      <c r="E476" s="268"/>
      <c r="F476" s="268"/>
      <c r="G476" s="268"/>
      <c r="H476" s="268"/>
      <c r="I476" s="269"/>
      <c r="J476" s="269"/>
      <c r="K476" s="208"/>
      <c r="L476" s="208"/>
      <c r="M476" s="208"/>
      <c r="N476" s="208"/>
      <c r="O476" s="208"/>
      <c r="P476" s="208"/>
      <c r="Q476" s="208"/>
      <c r="R476" s="208"/>
      <c r="S476" s="208"/>
      <c r="T476" s="208"/>
      <c r="U476" s="208"/>
      <c r="V476" s="208"/>
      <c r="W476" s="208"/>
      <c r="X476" s="209"/>
    </row>
    <row r="477" spans="1:24" ht="15.75" customHeight="1">
      <c r="A477" s="208"/>
      <c r="B477" s="208"/>
      <c r="C477" s="208"/>
      <c r="D477" s="267"/>
      <c r="E477" s="268"/>
      <c r="F477" s="268"/>
      <c r="G477" s="268"/>
      <c r="H477" s="268"/>
      <c r="I477" s="269"/>
      <c r="J477" s="269"/>
      <c r="K477" s="208"/>
      <c r="L477" s="208"/>
      <c r="M477" s="208"/>
      <c r="N477" s="208"/>
      <c r="O477" s="208"/>
      <c r="P477" s="208"/>
      <c r="Q477" s="208"/>
      <c r="R477" s="208"/>
      <c r="S477" s="208"/>
      <c r="T477" s="208"/>
      <c r="U477" s="208"/>
      <c r="V477" s="208"/>
      <c r="W477" s="208"/>
      <c r="X477" s="209"/>
    </row>
    <row r="478" spans="1:24" ht="15.75" customHeight="1">
      <c r="A478" s="208"/>
      <c r="B478" s="208"/>
      <c r="C478" s="208"/>
      <c r="D478" s="267"/>
      <c r="E478" s="268"/>
      <c r="F478" s="268"/>
      <c r="G478" s="268"/>
      <c r="H478" s="268"/>
      <c r="I478" s="269"/>
      <c r="J478" s="269"/>
      <c r="K478" s="208"/>
      <c r="L478" s="208"/>
      <c r="M478" s="208"/>
      <c r="N478" s="208"/>
      <c r="O478" s="208"/>
      <c r="P478" s="208"/>
      <c r="Q478" s="208"/>
      <c r="R478" s="208"/>
      <c r="S478" s="208"/>
      <c r="T478" s="208"/>
      <c r="U478" s="208"/>
      <c r="V478" s="208"/>
      <c r="W478" s="208"/>
      <c r="X478" s="209"/>
    </row>
    <row r="479" spans="1:24" ht="15.75" customHeight="1">
      <c r="A479" s="208"/>
      <c r="B479" s="208"/>
      <c r="C479" s="208"/>
      <c r="D479" s="267"/>
      <c r="E479" s="268"/>
      <c r="F479" s="268"/>
      <c r="G479" s="268"/>
      <c r="H479" s="268"/>
      <c r="I479" s="269"/>
      <c r="J479" s="269"/>
      <c r="K479" s="208"/>
      <c r="L479" s="208"/>
      <c r="M479" s="208"/>
      <c r="N479" s="208"/>
      <c r="O479" s="208"/>
      <c r="P479" s="208"/>
      <c r="Q479" s="208"/>
      <c r="R479" s="208"/>
      <c r="S479" s="208"/>
      <c r="T479" s="208"/>
      <c r="U479" s="208"/>
      <c r="V479" s="208"/>
      <c r="W479" s="208"/>
      <c r="X479" s="209"/>
    </row>
    <row r="480" spans="1:24" ht="15.75" customHeight="1">
      <c r="A480" s="208"/>
      <c r="B480" s="208"/>
      <c r="C480" s="208"/>
      <c r="D480" s="267"/>
      <c r="E480" s="268"/>
      <c r="F480" s="268"/>
      <c r="G480" s="268"/>
      <c r="H480" s="268"/>
      <c r="I480" s="269"/>
      <c r="J480" s="269"/>
      <c r="K480" s="208"/>
      <c r="L480" s="208"/>
      <c r="M480" s="208"/>
      <c r="N480" s="208"/>
      <c r="O480" s="208"/>
      <c r="P480" s="208"/>
      <c r="Q480" s="208"/>
      <c r="R480" s="208"/>
      <c r="S480" s="208"/>
      <c r="T480" s="208"/>
      <c r="U480" s="208"/>
      <c r="V480" s="208"/>
      <c r="W480" s="208"/>
      <c r="X480" s="209"/>
    </row>
    <row r="481" spans="1:24" ht="15.75" customHeight="1">
      <c r="A481" s="208"/>
      <c r="B481" s="208"/>
      <c r="C481" s="208"/>
      <c r="D481" s="267"/>
      <c r="E481" s="268"/>
      <c r="F481" s="268"/>
      <c r="G481" s="268"/>
      <c r="H481" s="268"/>
      <c r="I481" s="269"/>
      <c r="J481" s="269"/>
      <c r="K481" s="208"/>
      <c r="L481" s="208"/>
      <c r="M481" s="208"/>
      <c r="N481" s="208"/>
      <c r="O481" s="208"/>
      <c r="P481" s="208"/>
      <c r="Q481" s="208"/>
      <c r="R481" s="208"/>
      <c r="S481" s="208"/>
      <c r="T481" s="208"/>
      <c r="U481" s="208"/>
      <c r="V481" s="208"/>
      <c r="W481" s="208"/>
      <c r="X481" s="209"/>
    </row>
    <row r="482" spans="1:24" ht="15.75" customHeight="1">
      <c r="A482" s="208"/>
      <c r="B482" s="208"/>
      <c r="C482" s="208"/>
      <c r="D482" s="267"/>
      <c r="E482" s="268"/>
      <c r="F482" s="268"/>
      <c r="G482" s="268"/>
      <c r="H482" s="268"/>
      <c r="I482" s="269"/>
      <c r="J482" s="269"/>
      <c r="K482" s="208"/>
      <c r="L482" s="208"/>
      <c r="M482" s="208"/>
      <c r="N482" s="208"/>
      <c r="O482" s="208"/>
      <c r="P482" s="208"/>
      <c r="Q482" s="208"/>
      <c r="R482" s="208"/>
      <c r="S482" s="208"/>
      <c r="T482" s="208"/>
      <c r="U482" s="208"/>
      <c r="V482" s="208"/>
      <c r="W482" s="208"/>
      <c r="X482" s="209"/>
    </row>
    <row r="483" spans="1:24" ht="15.75" customHeight="1">
      <c r="A483" s="208"/>
      <c r="B483" s="208"/>
      <c r="C483" s="208"/>
      <c r="D483" s="267"/>
      <c r="E483" s="268"/>
      <c r="F483" s="268"/>
      <c r="G483" s="268"/>
      <c r="H483" s="268"/>
      <c r="I483" s="269"/>
      <c r="J483" s="269"/>
      <c r="K483" s="208"/>
      <c r="L483" s="208"/>
      <c r="M483" s="208"/>
      <c r="N483" s="208"/>
      <c r="O483" s="208"/>
      <c r="P483" s="208"/>
      <c r="Q483" s="208"/>
      <c r="R483" s="208"/>
      <c r="S483" s="208"/>
      <c r="T483" s="208"/>
      <c r="U483" s="208"/>
      <c r="V483" s="208"/>
      <c r="W483" s="208"/>
      <c r="X483" s="209"/>
    </row>
    <row r="484" spans="1:24" ht="15.75" customHeight="1">
      <c r="A484" s="208"/>
      <c r="B484" s="208"/>
      <c r="C484" s="208"/>
      <c r="D484" s="267"/>
      <c r="E484" s="268"/>
      <c r="F484" s="268"/>
      <c r="G484" s="268"/>
      <c r="H484" s="268"/>
      <c r="I484" s="269"/>
      <c r="J484" s="269"/>
      <c r="K484" s="208"/>
      <c r="L484" s="208"/>
      <c r="M484" s="208"/>
      <c r="N484" s="208"/>
      <c r="O484" s="208"/>
      <c r="P484" s="208"/>
      <c r="Q484" s="208"/>
      <c r="R484" s="208"/>
      <c r="S484" s="208"/>
      <c r="T484" s="208"/>
      <c r="U484" s="208"/>
      <c r="V484" s="208"/>
      <c r="W484" s="208"/>
      <c r="X484" s="209"/>
    </row>
    <row r="485" spans="1:24" ht="15.75" customHeight="1">
      <c r="A485" s="208"/>
      <c r="B485" s="208"/>
      <c r="C485" s="208"/>
      <c r="D485" s="267"/>
      <c r="E485" s="268"/>
      <c r="F485" s="268"/>
      <c r="G485" s="268"/>
      <c r="H485" s="268"/>
      <c r="I485" s="269"/>
      <c r="J485" s="269"/>
      <c r="K485" s="208"/>
      <c r="L485" s="208"/>
      <c r="M485" s="208"/>
      <c r="N485" s="208"/>
      <c r="O485" s="208"/>
      <c r="P485" s="208"/>
      <c r="Q485" s="208"/>
      <c r="R485" s="208"/>
      <c r="S485" s="208"/>
      <c r="T485" s="208"/>
      <c r="U485" s="208"/>
      <c r="V485" s="208"/>
      <c r="W485" s="208"/>
      <c r="X485" s="209"/>
    </row>
    <row r="486" spans="1:24" ht="15.75" customHeight="1">
      <c r="A486" s="208"/>
      <c r="B486" s="208"/>
      <c r="C486" s="208"/>
      <c r="D486" s="267"/>
      <c r="E486" s="268"/>
      <c r="F486" s="268"/>
      <c r="G486" s="268"/>
      <c r="H486" s="268"/>
      <c r="I486" s="269"/>
      <c r="J486" s="269"/>
      <c r="K486" s="208"/>
      <c r="L486" s="208"/>
      <c r="M486" s="208"/>
      <c r="N486" s="208"/>
      <c r="O486" s="208"/>
      <c r="P486" s="208"/>
      <c r="Q486" s="208"/>
      <c r="R486" s="208"/>
      <c r="S486" s="208"/>
      <c r="T486" s="208"/>
      <c r="U486" s="208"/>
      <c r="V486" s="208"/>
      <c r="W486" s="208"/>
      <c r="X486" s="209"/>
    </row>
    <row r="487" spans="1:24" ht="15.75" customHeight="1">
      <c r="A487" s="208"/>
      <c r="B487" s="208"/>
      <c r="C487" s="208"/>
      <c r="D487" s="267"/>
      <c r="E487" s="268"/>
      <c r="F487" s="268"/>
      <c r="G487" s="268"/>
      <c r="H487" s="268"/>
      <c r="I487" s="269"/>
      <c r="J487" s="269"/>
      <c r="K487" s="208"/>
      <c r="L487" s="208"/>
      <c r="M487" s="208"/>
      <c r="N487" s="208"/>
      <c r="O487" s="208"/>
      <c r="P487" s="208"/>
      <c r="Q487" s="208"/>
      <c r="R487" s="208"/>
      <c r="S487" s="208"/>
      <c r="T487" s="208"/>
      <c r="U487" s="208"/>
      <c r="V487" s="208"/>
      <c r="W487" s="208"/>
      <c r="X487" s="209"/>
    </row>
    <row r="488" spans="1:24" ht="15.75" customHeight="1">
      <c r="A488" s="208"/>
      <c r="B488" s="208"/>
      <c r="C488" s="208"/>
      <c r="D488" s="267"/>
      <c r="E488" s="268"/>
      <c r="F488" s="268"/>
      <c r="G488" s="268"/>
      <c r="H488" s="268"/>
      <c r="I488" s="269"/>
      <c r="J488" s="269"/>
      <c r="K488" s="208"/>
      <c r="L488" s="208"/>
      <c r="M488" s="208"/>
      <c r="N488" s="208"/>
      <c r="O488" s="208"/>
      <c r="P488" s="208"/>
      <c r="Q488" s="208"/>
      <c r="R488" s="208"/>
      <c r="S488" s="208"/>
      <c r="T488" s="208"/>
      <c r="U488" s="208"/>
      <c r="V488" s="208"/>
      <c r="W488" s="208"/>
      <c r="X488" s="209"/>
    </row>
    <row r="489" spans="1:24" ht="15.75" customHeight="1">
      <c r="A489" s="208"/>
      <c r="B489" s="208"/>
      <c r="C489" s="208"/>
      <c r="D489" s="267"/>
      <c r="E489" s="268"/>
      <c r="F489" s="268"/>
      <c r="G489" s="268"/>
      <c r="H489" s="268"/>
      <c r="I489" s="269"/>
      <c r="J489" s="269"/>
      <c r="K489" s="208"/>
      <c r="L489" s="208"/>
      <c r="M489" s="208"/>
      <c r="N489" s="208"/>
      <c r="O489" s="208"/>
      <c r="P489" s="208"/>
      <c r="Q489" s="208"/>
      <c r="R489" s="208"/>
      <c r="S489" s="208"/>
      <c r="T489" s="208"/>
      <c r="U489" s="208"/>
      <c r="V489" s="208"/>
      <c r="W489" s="208"/>
      <c r="X489" s="209"/>
    </row>
    <row r="490" spans="1:24" ht="15.75" customHeight="1">
      <c r="A490" s="208"/>
      <c r="B490" s="208"/>
      <c r="C490" s="208"/>
      <c r="D490" s="267"/>
      <c r="E490" s="268"/>
      <c r="F490" s="268"/>
      <c r="G490" s="268"/>
      <c r="H490" s="268"/>
      <c r="I490" s="269"/>
      <c r="J490" s="269"/>
      <c r="K490" s="208"/>
      <c r="L490" s="208"/>
      <c r="M490" s="208"/>
      <c r="N490" s="208"/>
      <c r="O490" s="208"/>
      <c r="P490" s="208"/>
      <c r="Q490" s="208"/>
      <c r="R490" s="208"/>
      <c r="S490" s="208"/>
      <c r="T490" s="208"/>
      <c r="U490" s="208"/>
      <c r="V490" s="208"/>
      <c r="W490" s="208"/>
      <c r="X490" s="209"/>
    </row>
    <row r="491" spans="1:24" ht="15.75" customHeight="1">
      <c r="A491" s="208"/>
      <c r="B491" s="208"/>
      <c r="C491" s="208"/>
      <c r="D491" s="267"/>
      <c r="E491" s="268"/>
      <c r="F491" s="268"/>
      <c r="G491" s="268"/>
      <c r="H491" s="268"/>
      <c r="I491" s="269"/>
      <c r="J491" s="269"/>
      <c r="K491" s="208"/>
      <c r="L491" s="208"/>
      <c r="M491" s="208"/>
      <c r="N491" s="208"/>
      <c r="O491" s="208"/>
      <c r="P491" s="208"/>
      <c r="Q491" s="208"/>
      <c r="R491" s="208"/>
      <c r="S491" s="208"/>
      <c r="T491" s="208"/>
      <c r="U491" s="208"/>
      <c r="V491" s="208"/>
      <c r="W491" s="208"/>
      <c r="X491" s="209"/>
    </row>
    <row r="492" spans="1:24" ht="15.75" customHeight="1">
      <c r="A492" s="208"/>
      <c r="B492" s="208"/>
      <c r="C492" s="208"/>
      <c r="D492" s="267"/>
      <c r="E492" s="268"/>
      <c r="F492" s="268"/>
      <c r="G492" s="268"/>
      <c r="H492" s="268"/>
      <c r="I492" s="269"/>
      <c r="J492" s="269"/>
      <c r="K492" s="208"/>
      <c r="L492" s="208"/>
      <c r="M492" s="208"/>
      <c r="N492" s="208"/>
      <c r="O492" s="208"/>
      <c r="P492" s="208"/>
      <c r="Q492" s="208"/>
      <c r="R492" s="208"/>
      <c r="S492" s="208"/>
      <c r="T492" s="208"/>
      <c r="U492" s="208"/>
      <c r="V492" s="208"/>
      <c r="W492" s="208"/>
      <c r="X492" s="209"/>
    </row>
    <row r="493" spans="1:24" ht="15.75" customHeight="1">
      <c r="A493" s="208"/>
      <c r="B493" s="208"/>
      <c r="C493" s="208"/>
      <c r="D493" s="267"/>
      <c r="E493" s="268"/>
      <c r="F493" s="268"/>
      <c r="G493" s="268"/>
      <c r="H493" s="268"/>
      <c r="I493" s="269"/>
      <c r="J493" s="269"/>
      <c r="K493" s="208"/>
      <c r="L493" s="208"/>
      <c r="M493" s="208"/>
      <c r="N493" s="208"/>
      <c r="O493" s="208"/>
      <c r="P493" s="208"/>
      <c r="Q493" s="208"/>
      <c r="R493" s="208"/>
      <c r="S493" s="208"/>
      <c r="T493" s="208"/>
      <c r="U493" s="208"/>
      <c r="V493" s="208"/>
      <c r="W493" s="208"/>
      <c r="X493" s="209"/>
    </row>
    <row r="494" spans="1:24" ht="15.75" customHeight="1">
      <c r="A494" s="208"/>
      <c r="B494" s="208"/>
      <c r="C494" s="208"/>
      <c r="D494" s="267"/>
      <c r="E494" s="268"/>
      <c r="F494" s="268"/>
      <c r="G494" s="268"/>
      <c r="H494" s="268"/>
      <c r="I494" s="269"/>
      <c r="J494" s="269"/>
      <c r="K494" s="208"/>
      <c r="L494" s="208"/>
      <c r="M494" s="208"/>
      <c r="N494" s="208"/>
      <c r="O494" s="208"/>
      <c r="P494" s="208"/>
      <c r="Q494" s="208"/>
      <c r="R494" s="208"/>
      <c r="S494" s="208"/>
      <c r="T494" s="208"/>
      <c r="U494" s="208"/>
      <c r="V494" s="208"/>
      <c r="W494" s="208"/>
      <c r="X494" s="209"/>
    </row>
    <row r="495" spans="1:24" ht="15.75" customHeight="1">
      <c r="A495" s="208"/>
      <c r="B495" s="208"/>
      <c r="C495" s="208"/>
      <c r="D495" s="267"/>
      <c r="E495" s="268"/>
      <c r="F495" s="268"/>
      <c r="G495" s="268"/>
      <c r="H495" s="268"/>
      <c r="I495" s="269"/>
      <c r="J495" s="269"/>
      <c r="K495" s="208"/>
      <c r="L495" s="208"/>
      <c r="M495" s="208"/>
      <c r="N495" s="208"/>
      <c r="O495" s="208"/>
      <c r="P495" s="208"/>
      <c r="Q495" s="208"/>
      <c r="R495" s="208"/>
      <c r="S495" s="208"/>
      <c r="T495" s="208"/>
      <c r="U495" s="208"/>
      <c r="V495" s="208"/>
      <c r="W495" s="208"/>
      <c r="X495" s="209"/>
    </row>
    <row r="496" spans="1:24" ht="15.75" customHeight="1">
      <c r="A496" s="208"/>
      <c r="B496" s="208"/>
      <c r="C496" s="208"/>
      <c r="D496" s="267"/>
      <c r="E496" s="268"/>
      <c r="F496" s="268"/>
      <c r="G496" s="268"/>
      <c r="H496" s="268"/>
      <c r="I496" s="269"/>
      <c r="J496" s="269"/>
      <c r="K496" s="208"/>
      <c r="L496" s="208"/>
      <c r="M496" s="208"/>
      <c r="N496" s="208"/>
      <c r="O496" s="208"/>
      <c r="P496" s="208"/>
      <c r="Q496" s="208"/>
      <c r="R496" s="208"/>
      <c r="S496" s="208"/>
      <c r="T496" s="208"/>
      <c r="U496" s="208"/>
      <c r="V496" s="208"/>
      <c r="W496" s="208"/>
      <c r="X496" s="209"/>
    </row>
    <row r="497" spans="1:24" ht="15.75" customHeight="1">
      <c r="A497" s="208"/>
      <c r="B497" s="208"/>
      <c r="C497" s="208"/>
      <c r="D497" s="267"/>
      <c r="E497" s="268"/>
      <c r="F497" s="268"/>
      <c r="G497" s="268"/>
      <c r="H497" s="268"/>
      <c r="I497" s="269"/>
      <c r="J497" s="269"/>
      <c r="K497" s="208"/>
      <c r="L497" s="208"/>
      <c r="M497" s="208"/>
      <c r="N497" s="208"/>
      <c r="O497" s="208"/>
      <c r="P497" s="208"/>
      <c r="Q497" s="208"/>
      <c r="R497" s="208"/>
      <c r="S497" s="208"/>
      <c r="T497" s="208"/>
      <c r="U497" s="208"/>
      <c r="V497" s="208"/>
      <c r="W497" s="208"/>
      <c r="X497" s="209"/>
    </row>
    <row r="498" spans="1:24" ht="15.75" customHeight="1">
      <c r="A498" s="208"/>
      <c r="B498" s="208"/>
      <c r="C498" s="208"/>
      <c r="D498" s="267"/>
      <c r="E498" s="268"/>
      <c r="F498" s="268"/>
      <c r="G498" s="268"/>
      <c r="H498" s="268"/>
      <c r="I498" s="269"/>
      <c r="J498" s="269"/>
      <c r="K498" s="208"/>
      <c r="L498" s="208"/>
      <c r="M498" s="208"/>
      <c r="N498" s="208"/>
      <c r="O498" s="208"/>
      <c r="P498" s="208"/>
      <c r="Q498" s="208"/>
      <c r="R498" s="208"/>
      <c r="S498" s="208"/>
      <c r="T498" s="208"/>
      <c r="U498" s="208"/>
      <c r="V498" s="208"/>
      <c r="W498" s="208"/>
      <c r="X498" s="209"/>
    </row>
    <row r="499" spans="1:24" ht="15.75" customHeight="1">
      <c r="A499" s="208"/>
      <c r="B499" s="208"/>
      <c r="C499" s="208"/>
      <c r="D499" s="267"/>
      <c r="E499" s="268"/>
      <c r="F499" s="268"/>
      <c r="G499" s="268"/>
      <c r="H499" s="268"/>
      <c r="I499" s="269"/>
      <c r="J499" s="269"/>
      <c r="K499" s="208"/>
      <c r="L499" s="208"/>
      <c r="M499" s="208"/>
      <c r="N499" s="208"/>
      <c r="O499" s="208"/>
      <c r="P499" s="208"/>
      <c r="Q499" s="208"/>
      <c r="R499" s="208"/>
      <c r="S499" s="208"/>
      <c r="T499" s="208"/>
      <c r="U499" s="208"/>
      <c r="V499" s="208"/>
      <c r="W499" s="208"/>
      <c r="X499" s="209"/>
    </row>
    <row r="500" spans="1:24" ht="15.75" customHeight="1">
      <c r="A500" s="208"/>
      <c r="B500" s="208"/>
      <c r="C500" s="208"/>
      <c r="D500" s="267"/>
      <c r="E500" s="268"/>
      <c r="F500" s="268"/>
      <c r="G500" s="268"/>
      <c r="H500" s="268"/>
      <c r="I500" s="269"/>
      <c r="J500" s="269"/>
      <c r="K500" s="208"/>
      <c r="L500" s="208"/>
      <c r="M500" s="208"/>
      <c r="N500" s="208"/>
      <c r="O500" s="208"/>
      <c r="P500" s="208"/>
      <c r="Q500" s="208"/>
      <c r="R500" s="208"/>
      <c r="S500" s="208"/>
      <c r="T500" s="208"/>
      <c r="U500" s="208"/>
      <c r="V500" s="208"/>
      <c r="W500" s="208"/>
      <c r="X500" s="209"/>
    </row>
    <row r="501" spans="1:24" ht="15.75" customHeight="1">
      <c r="A501" s="208"/>
      <c r="B501" s="208"/>
      <c r="C501" s="208"/>
      <c r="D501" s="267"/>
      <c r="E501" s="268"/>
      <c r="F501" s="268"/>
      <c r="G501" s="268"/>
      <c r="H501" s="268"/>
      <c r="I501" s="269"/>
      <c r="J501" s="269"/>
      <c r="K501" s="208"/>
      <c r="L501" s="208"/>
      <c r="M501" s="208"/>
      <c r="N501" s="208"/>
      <c r="O501" s="208"/>
      <c r="P501" s="208"/>
      <c r="Q501" s="208"/>
      <c r="R501" s="208"/>
      <c r="S501" s="208"/>
      <c r="T501" s="208"/>
      <c r="U501" s="208"/>
      <c r="V501" s="208"/>
      <c r="W501" s="208"/>
      <c r="X501" s="209"/>
    </row>
    <row r="502" spans="1:24" ht="15.75" customHeight="1">
      <c r="A502" s="208"/>
      <c r="B502" s="208"/>
      <c r="C502" s="208"/>
      <c r="D502" s="267"/>
      <c r="E502" s="268"/>
      <c r="F502" s="268"/>
      <c r="G502" s="268"/>
      <c r="H502" s="268"/>
      <c r="I502" s="269"/>
      <c r="J502" s="269"/>
      <c r="K502" s="208"/>
      <c r="L502" s="208"/>
      <c r="M502" s="208"/>
      <c r="N502" s="208"/>
      <c r="O502" s="208"/>
      <c r="P502" s="208"/>
      <c r="Q502" s="208"/>
      <c r="R502" s="208"/>
      <c r="S502" s="208"/>
      <c r="T502" s="208"/>
      <c r="U502" s="208"/>
      <c r="V502" s="208"/>
      <c r="W502" s="208"/>
      <c r="X502" s="209"/>
    </row>
    <row r="503" spans="1:24" ht="15.75" customHeight="1">
      <c r="A503" s="208"/>
      <c r="B503" s="208"/>
      <c r="C503" s="208"/>
      <c r="D503" s="267"/>
      <c r="E503" s="268"/>
      <c r="F503" s="268"/>
      <c r="G503" s="268"/>
      <c r="H503" s="268"/>
      <c r="I503" s="269"/>
      <c r="J503" s="269"/>
      <c r="K503" s="208"/>
      <c r="L503" s="208"/>
      <c r="M503" s="208"/>
      <c r="N503" s="208"/>
      <c r="O503" s="208"/>
      <c r="P503" s="208"/>
      <c r="Q503" s="208"/>
      <c r="R503" s="208"/>
      <c r="S503" s="208"/>
      <c r="T503" s="208"/>
      <c r="U503" s="208"/>
      <c r="V503" s="208"/>
      <c r="W503" s="208"/>
      <c r="X503" s="209"/>
    </row>
    <row r="504" spans="1:24" ht="15.75" customHeight="1">
      <c r="A504" s="208"/>
      <c r="B504" s="208"/>
      <c r="C504" s="208"/>
      <c r="D504" s="267"/>
      <c r="E504" s="268"/>
      <c r="F504" s="268"/>
      <c r="G504" s="268"/>
      <c r="H504" s="268"/>
      <c r="I504" s="269"/>
      <c r="J504" s="269"/>
      <c r="K504" s="208"/>
      <c r="L504" s="208"/>
      <c r="M504" s="208"/>
      <c r="N504" s="208"/>
      <c r="O504" s="208"/>
      <c r="P504" s="208"/>
      <c r="Q504" s="208"/>
      <c r="R504" s="208"/>
      <c r="S504" s="208"/>
      <c r="T504" s="208"/>
      <c r="U504" s="208"/>
      <c r="V504" s="208"/>
      <c r="W504" s="208"/>
      <c r="X504" s="209"/>
    </row>
    <row r="505" spans="1:24" ht="15.75" customHeight="1">
      <c r="A505" s="208"/>
      <c r="B505" s="208"/>
      <c r="C505" s="208"/>
      <c r="D505" s="267"/>
      <c r="E505" s="268"/>
      <c r="F505" s="268"/>
      <c r="G505" s="268"/>
      <c r="H505" s="268"/>
      <c r="I505" s="269"/>
      <c r="J505" s="269"/>
      <c r="K505" s="208"/>
      <c r="L505" s="208"/>
      <c r="M505" s="208"/>
      <c r="N505" s="208"/>
      <c r="O505" s="208"/>
      <c r="P505" s="208"/>
      <c r="Q505" s="208"/>
      <c r="R505" s="208"/>
      <c r="S505" s="208"/>
      <c r="T505" s="208"/>
      <c r="U505" s="208"/>
      <c r="V505" s="208"/>
      <c r="W505" s="208"/>
      <c r="X505" s="209"/>
    </row>
    <row r="506" spans="1:24" ht="15.75" customHeight="1">
      <c r="A506" s="208"/>
      <c r="B506" s="208"/>
      <c r="C506" s="208"/>
      <c r="D506" s="267"/>
      <c r="E506" s="268"/>
      <c r="F506" s="268"/>
      <c r="G506" s="268"/>
      <c r="H506" s="268"/>
      <c r="I506" s="269"/>
      <c r="J506" s="269"/>
      <c r="K506" s="208"/>
      <c r="L506" s="208"/>
      <c r="M506" s="208"/>
      <c r="N506" s="208"/>
      <c r="O506" s="208"/>
      <c r="P506" s="208"/>
      <c r="Q506" s="208"/>
      <c r="R506" s="208"/>
      <c r="S506" s="208"/>
      <c r="T506" s="208"/>
      <c r="U506" s="208"/>
      <c r="V506" s="208"/>
      <c r="W506" s="208"/>
      <c r="X506" s="209"/>
    </row>
    <row r="507" spans="1:24" ht="15.75" customHeight="1">
      <c r="A507" s="208"/>
      <c r="B507" s="208"/>
      <c r="C507" s="208"/>
      <c r="D507" s="267"/>
      <c r="E507" s="268"/>
      <c r="F507" s="268"/>
      <c r="G507" s="268"/>
      <c r="H507" s="268"/>
      <c r="I507" s="269"/>
      <c r="J507" s="269"/>
      <c r="K507" s="208"/>
      <c r="L507" s="208"/>
      <c r="M507" s="208"/>
      <c r="N507" s="208"/>
      <c r="O507" s="208"/>
      <c r="P507" s="208"/>
      <c r="Q507" s="208"/>
      <c r="R507" s="208"/>
      <c r="S507" s="208"/>
      <c r="T507" s="208"/>
      <c r="U507" s="208"/>
      <c r="V507" s="208"/>
      <c r="W507" s="208"/>
      <c r="X507" s="209"/>
    </row>
    <row r="508" spans="1:24" ht="15.75" customHeight="1">
      <c r="A508" s="208"/>
      <c r="B508" s="208"/>
      <c r="C508" s="208"/>
      <c r="D508" s="267"/>
      <c r="E508" s="268"/>
      <c r="F508" s="268"/>
      <c r="G508" s="268"/>
      <c r="H508" s="268"/>
      <c r="I508" s="269"/>
      <c r="J508" s="269"/>
      <c r="K508" s="208"/>
      <c r="L508" s="208"/>
      <c r="M508" s="208"/>
      <c r="N508" s="208"/>
      <c r="O508" s="208"/>
      <c r="P508" s="208"/>
      <c r="Q508" s="208"/>
      <c r="R508" s="208"/>
      <c r="S508" s="208"/>
      <c r="T508" s="208"/>
      <c r="U508" s="208"/>
      <c r="V508" s="208"/>
      <c r="W508" s="208"/>
      <c r="X508" s="209"/>
    </row>
    <row r="509" spans="1:24" ht="15.75" customHeight="1">
      <c r="A509" s="208"/>
      <c r="B509" s="208"/>
      <c r="C509" s="208"/>
      <c r="D509" s="267"/>
      <c r="E509" s="268"/>
      <c r="F509" s="268"/>
      <c r="G509" s="268"/>
      <c r="H509" s="268"/>
      <c r="I509" s="269"/>
      <c r="J509" s="269"/>
      <c r="K509" s="208"/>
      <c r="L509" s="208"/>
      <c r="M509" s="208"/>
      <c r="N509" s="208"/>
      <c r="O509" s="208"/>
      <c r="P509" s="208"/>
      <c r="Q509" s="208"/>
      <c r="R509" s="208"/>
      <c r="S509" s="208"/>
      <c r="T509" s="208"/>
      <c r="U509" s="208"/>
      <c r="V509" s="208"/>
      <c r="W509" s="208"/>
      <c r="X509" s="209"/>
    </row>
    <row r="510" spans="1:24" ht="15.75" customHeight="1">
      <c r="A510" s="208"/>
      <c r="B510" s="208"/>
      <c r="C510" s="208"/>
      <c r="D510" s="267"/>
      <c r="E510" s="268"/>
      <c r="F510" s="268"/>
      <c r="G510" s="268"/>
      <c r="H510" s="268"/>
      <c r="I510" s="269"/>
      <c r="J510" s="269"/>
      <c r="K510" s="208"/>
      <c r="L510" s="208"/>
      <c r="M510" s="208"/>
      <c r="N510" s="208"/>
      <c r="O510" s="208"/>
      <c r="P510" s="208"/>
      <c r="Q510" s="208"/>
      <c r="R510" s="208"/>
      <c r="S510" s="208"/>
      <c r="T510" s="208"/>
      <c r="U510" s="208"/>
      <c r="V510" s="208"/>
      <c r="W510" s="208"/>
      <c r="X510" s="209"/>
    </row>
    <row r="511" spans="1:24" ht="15.75" customHeight="1">
      <c r="A511" s="208"/>
      <c r="B511" s="208"/>
      <c r="C511" s="208"/>
      <c r="D511" s="267"/>
      <c r="E511" s="268"/>
      <c r="F511" s="268"/>
      <c r="G511" s="268"/>
      <c r="H511" s="268"/>
      <c r="I511" s="269"/>
      <c r="J511" s="269"/>
      <c r="K511" s="208"/>
      <c r="L511" s="208"/>
      <c r="M511" s="208"/>
      <c r="N511" s="208"/>
      <c r="O511" s="208"/>
      <c r="P511" s="208"/>
      <c r="Q511" s="208"/>
      <c r="R511" s="208"/>
      <c r="S511" s="208"/>
      <c r="T511" s="208"/>
      <c r="U511" s="208"/>
      <c r="V511" s="208"/>
      <c r="W511" s="208"/>
      <c r="X511" s="209"/>
    </row>
    <row r="512" spans="1:24" ht="15.75" customHeight="1">
      <c r="A512" s="208"/>
      <c r="B512" s="208"/>
      <c r="C512" s="208"/>
      <c r="D512" s="267"/>
      <c r="E512" s="268"/>
      <c r="F512" s="268"/>
      <c r="G512" s="268"/>
      <c r="H512" s="268"/>
      <c r="I512" s="269"/>
      <c r="J512" s="269"/>
      <c r="K512" s="208"/>
      <c r="L512" s="208"/>
      <c r="M512" s="208"/>
      <c r="N512" s="208"/>
      <c r="O512" s="208"/>
      <c r="P512" s="208"/>
      <c r="Q512" s="208"/>
      <c r="R512" s="208"/>
      <c r="S512" s="208"/>
      <c r="T512" s="208"/>
      <c r="U512" s="208"/>
      <c r="V512" s="208"/>
      <c r="W512" s="208"/>
      <c r="X512" s="209"/>
    </row>
    <row r="513" spans="1:24" ht="15.75" customHeight="1">
      <c r="A513" s="208"/>
      <c r="B513" s="208"/>
      <c r="C513" s="208"/>
      <c r="D513" s="267"/>
      <c r="E513" s="268"/>
      <c r="F513" s="268"/>
      <c r="G513" s="268"/>
      <c r="H513" s="268"/>
      <c r="I513" s="269"/>
      <c r="J513" s="269"/>
      <c r="K513" s="208"/>
      <c r="L513" s="208"/>
      <c r="M513" s="208"/>
      <c r="N513" s="208"/>
      <c r="O513" s="208"/>
      <c r="P513" s="208"/>
      <c r="Q513" s="208"/>
      <c r="R513" s="208"/>
      <c r="S513" s="208"/>
      <c r="T513" s="208"/>
      <c r="U513" s="208"/>
      <c r="V513" s="208"/>
      <c r="W513" s="208"/>
      <c r="X513" s="209"/>
    </row>
    <row r="514" spans="1:24" ht="15.75" customHeight="1">
      <c r="A514" s="208"/>
      <c r="B514" s="208"/>
      <c r="C514" s="208"/>
      <c r="D514" s="267"/>
      <c r="E514" s="268"/>
      <c r="F514" s="268"/>
      <c r="G514" s="268"/>
      <c r="H514" s="268"/>
      <c r="I514" s="269"/>
      <c r="J514" s="269"/>
      <c r="K514" s="208"/>
      <c r="L514" s="208"/>
      <c r="M514" s="208"/>
      <c r="N514" s="208"/>
      <c r="O514" s="208"/>
      <c r="P514" s="208"/>
      <c r="Q514" s="208"/>
      <c r="R514" s="208"/>
      <c r="S514" s="208"/>
      <c r="T514" s="208"/>
      <c r="U514" s="208"/>
      <c r="V514" s="208"/>
      <c r="W514" s="208"/>
      <c r="X514" s="209"/>
    </row>
    <row r="515" spans="1:24" ht="15.75" customHeight="1">
      <c r="A515" s="208"/>
      <c r="B515" s="208"/>
      <c r="C515" s="208"/>
      <c r="D515" s="267"/>
      <c r="E515" s="268"/>
      <c r="F515" s="268"/>
      <c r="G515" s="268"/>
      <c r="H515" s="268"/>
      <c r="I515" s="269"/>
      <c r="J515" s="269"/>
      <c r="K515" s="208"/>
      <c r="L515" s="208"/>
      <c r="M515" s="208"/>
      <c r="N515" s="208"/>
      <c r="O515" s="208"/>
      <c r="P515" s="208"/>
      <c r="Q515" s="208"/>
      <c r="R515" s="208"/>
      <c r="S515" s="208"/>
      <c r="T515" s="208"/>
      <c r="U515" s="208"/>
      <c r="V515" s="208"/>
      <c r="W515" s="208"/>
      <c r="X515" s="209"/>
    </row>
    <row r="516" spans="1:24" ht="15.75" customHeight="1">
      <c r="A516" s="208"/>
      <c r="B516" s="208"/>
      <c r="C516" s="208"/>
      <c r="D516" s="267"/>
      <c r="E516" s="268"/>
      <c r="F516" s="268"/>
      <c r="G516" s="268"/>
      <c r="H516" s="268"/>
      <c r="I516" s="269"/>
      <c r="J516" s="269"/>
      <c r="K516" s="208"/>
      <c r="L516" s="208"/>
      <c r="M516" s="208"/>
      <c r="N516" s="208"/>
      <c r="O516" s="208"/>
      <c r="P516" s="208"/>
      <c r="Q516" s="208"/>
      <c r="R516" s="208"/>
      <c r="S516" s="208"/>
      <c r="T516" s="208"/>
      <c r="U516" s="208"/>
      <c r="V516" s="208"/>
      <c r="W516" s="208"/>
      <c r="X516" s="209"/>
    </row>
    <row r="517" spans="1:24" ht="15.75" customHeight="1">
      <c r="A517" s="208"/>
      <c r="B517" s="208"/>
      <c r="C517" s="208"/>
      <c r="D517" s="267"/>
      <c r="E517" s="268"/>
      <c r="F517" s="268"/>
      <c r="G517" s="268"/>
      <c r="H517" s="268"/>
      <c r="I517" s="269"/>
      <c r="J517" s="269"/>
      <c r="K517" s="208"/>
      <c r="L517" s="208"/>
      <c r="M517" s="208"/>
      <c r="N517" s="208"/>
      <c r="O517" s="208"/>
      <c r="P517" s="208"/>
      <c r="Q517" s="208"/>
      <c r="R517" s="208"/>
      <c r="S517" s="208"/>
      <c r="T517" s="208"/>
      <c r="U517" s="208"/>
      <c r="V517" s="208"/>
      <c r="W517" s="208"/>
      <c r="X517" s="209"/>
    </row>
    <row r="518" spans="1:24" ht="15.75" customHeight="1">
      <c r="A518" s="208"/>
      <c r="B518" s="208"/>
      <c r="C518" s="208"/>
      <c r="D518" s="267"/>
      <c r="E518" s="268"/>
      <c r="F518" s="268"/>
      <c r="G518" s="268"/>
      <c r="H518" s="268"/>
      <c r="I518" s="269"/>
      <c r="J518" s="269"/>
      <c r="K518" s="208"/>
      <c r="L518" s="208"/>
      <c r="M518" s="208"/>
      <c r="N518" s="208"/>
      <c r="O518" s="208"/>
      <c r="P518" s="208"/>
      <c r="Q518" s="208"/>
      <c r="R518" s="208"/>
      <c r="S518" s="208"/>
      <c r="T518" s="208"/>
      <c r="U518" s="208"/>
      <c r="V518" s="208"/>
      <c r="W518" s="208"/>
      <c r="X518" s="209"/>
    </row>
    <row r="519" spans="1:24" ht="15.75" customHeight="1">
      <c r="A519" s="208"/>
      <c r="B519" s="208"/>
      <c r="C519" s="208"/>
      <c r="D519" s="267"/>
      <c r="E519" s="268"/>
      <c r="F519" s="268"/>
      <c r="G519" s="268"/>
      <c r="H519" s="268"/>
      <c r="I519" s="269"/>
      <c r="J519" s="269"/>
      <c r="K519" s="208"/>
      <c r="L519" s="208"/>
      <c r="M519" s="208"/>
      <c r="N519" s="208"/>
      <c r="O519" s="208"/>
      <c r="P519" s="208"/>
      <c r="Q519" s="208"/>
      <c r="R519" s="208"/>
      <c r="S519" s="208"/>
      <c r="T519" s="208"/>
      <c r="U519" s="208"/>
      <c r="V519" s="208"/>
      <c r="W519" s="208"/>
      <c r="X519" s="209"/>
    </row>
    <row r="520" spans="1:24" ht="15.75" customHeight="1">
      <c r="A520" s="208"/>
      <c r="B520" s="208"/>
      <c r="C520" s="208"/>
      <c r="D520" s="267"/>
      <c r="E520" s="268"/>
      <c r="F520" s="268"/>
      <c r="G520" s="268"/>
      <c r="H520" s="268"/>
      <c r="I520" s="269"/>
      <c r="J520" s="269"/>
      <c r="K520" s="208"/>
      <c r="L520" s="208"/>
      <c r="M520" s="208"/>
      <c r="N520" s="208"/>
      <c r="O520" s="208"/>
      <c r="P520" s="208"/>
      <c r="Q520" s="208"/>
      <c r="R520" s="208"/>
      <c r="S520" s="208"/>
      <c r="T520" s="208"/>
      <c r="U520" s="208"/>
      <c r="V520" s="208"/>
      <c r="W520" s="208"/>
      <c r="X520" s="209"/>
    </row>
    <row r="521" spans="1:24" ht="15.75" customHeight="1">
      <c r="A521" s="208"/>
      <c r="B521" s="208"/>
      <c r="C521" s="208"/>
      <c r="D521" s="267"/>
      <c r="E521" s="268"/>
      <c r="F521" s="268"/>
      <c r="G521" s="268"/>
      <c r="H521" s="268"/>
      <c r="I521" s="269"/>
      <c r="J521" s="269"/>
      <c r="K521" s="208"/>
      <c r="L521" s="208"/>
      <c r="M521" s="208"/>
      <c r="N521" s="208"/>
      <c r="O521" s="208"/>
      <c r="P521" s="208"/>
      <c r="Q521" s="208"/>
      <c r="R521" s="208"/>
      <c r="S521" s="208"/>
      <c r="T521" s="208"/>
      <c r="U521" s="208"/>
      <c r="V521" s="208"/>
      <c r="W521" s="208"/>
      <c r="X521" s="209"/>
    </row>
    <row r="522" spans="1:24" ht="15.75" customHeight="1">
      <c r="A522" s="208"/>
      <c r="B522" s="208"/>
      <c r="C522" s="208"/>
      <c r="D522" s="267"/>
      <c r="E522" s="268"/>
      <c r="F522" s="268"/>
      <c r="G522" s="268"/>
      <c r="H522" s="268"/>
      <c r="I522" s="269"/>
      <c r="J522" s="269"/>
      <c r="K522" s="208"/>
      <c r="L522" s="208"/>
      <c r="M522" s="208"/>
      <c r="N522" s="208"/>
      <c r="O522" s="208"/>
      <c r="P522" s="208"/>
      <c r="Q522" s="208"/>
      <c r="R522" s="208"/>
      <c r="S522" s="208"/>
      <c r="T522" s="208"/>
      <c r="U522" s="208"/>
      <c r="V522" s="208"/>
      <c r="W522" s="208"/>
      <c r="X522" s="209"/>
    </row>
    <row r="523" spans="1:24" ht="15.75" customHeight="1">
      <c r="A523" s="208"/>
      <c r="B523" s="208"/>
      <c r="C523" s="208"/>
      <c r="D523" s="267"/>
      <c r="E523" s="268"/>
      <c r="F523" s="268"/>
      <c r="G523" s="268"/>
      <c r="H523" s="268"/>
      <c r="I523" s="269"/>
      <c r="J523" s="269"/>
      <c r="K523" s="208"/>
      <c r="L523" s="208"/>
      <c r="M523" s="208"/>
      <c r="N523" s="208"/>
      <c r="O523" s="208"/>
      <c r="P523" s="208"/>
      <c r="Q523" s="208"/>
      <c r="R523" s="208"/>
      <c r="S523" s="208"/>
      <c r="T523" s="208"/>
      <c r="U523" s="208"/>
      <c r="V523" s="208"/>
      <c r="W523" s="208"/>
      <c r="X523" s="209"/>
    </row>
    <row r="524" spans="1:24" ht="15.75" customHeight="1">
      <c r="A524" s="208"/>
      <c r="B524" s="208"/>
      <c r="C524" s="208"/>
      <c r="D524" s="267"/>
      <c r="E524" s="268"/>
      <c r="F524" s="268"/>
      <c r="G524" s="268"/>
      <c r="H524" s="268"/>
      <c r="I524" s="269"/>
      <c r="J524" s="269"/>
      <c r="K524" s="208"/>
      <c r="L524" s="208"/>
      <c r="M524" s="208"/>
      <c r="N524" s="208"/>
      <c r="O524" s="208"/>
      <c r="P524" s="208"/>
      <c r="Q524" s="208"/>
      <c r="R524" s="208"/>
      <c r="S524" s="208"/>
      <c r="T524" s="208"/>
      <c r="U524" s="208"/>
      <c r="V524" s="208"/>
      <c r="W524" s="208"/>
      <c r="X524" s="209"/>
    </row>
    <row r="525" spans="1:24" ht="15.75" customHeight="1">
      <c r="A525" s="208"/>
      <c r="B525" s="208"/>
      <c r="C525" s="208"/>
      <c r="D525" s="267"/>
      <c r="E525" s="268"/>
      <c r="F525" s="268"/>
      <c r="G525" s="268"/>
      <c r="H525" s="268"/>
      <c r="I525" s="269"/>
      <c r="J525" s="269"/>
      <c r="K525" s="208"/>
      <c r="L525" s="208"/>
      <c r="M525" s="208"/>
      <c r="N525" s="208"/>
      <c r="O525" s="208"/>
      <c r="P525" s="208"/>
      <c r="Q525" s="208"/>
      <c r="R525" s="208"/>
      <c r="S525" s="208"/>
      <c r="T525" s="208"/>
      <c r="U525" s="208"/>
      <c r="V525" s="208"/>
      <c r="W525" s="208"/>
      <c r="X525" s="209"/>
    </row>
    <row r="526" spans="1:24" ht="15.75" customHeight="1">
      <c r="A526" s="208"/>
      <c r="B526" s="208"/>
      <c r="C526" s="208"/>
      <c r="D526" s="267"/>
      <c r="E526" s="268"/>
      <c r="F526" s="268"/>
      <c r="G526" s="268"/>
      <c r="H526" s="268"/>
      <c r="I526" s="269"/>
      <c r="J526" s="269"/>
      <c r="K526" s="208"/>
      <c r="L526" s="208"/>
      <c r="M526" s="208"/>
      <c r="N526" s="208"/>
      <c r="O526" s="208"/>
      <c r="P526" s="208"/>
      <c r="Q526" s="208"/>
      <c r="R526" s="208"/>
      <c r="S526" s="208"/>
      <c r="T526" s="208"/>
      <c r="U526" s="208"/>
      <c r="V526" s="208"/>
      <c r="W526" s="208"/>
      <c r="X526" s="209"/>
    </row>
    <row r="527" spans="1:24" ht="15.75" customHeight="1">
      <c r="A527" s="208"/>
      <c r="B527" s="208"/>
      <c r="C527" s="208"/>
      <c r="D527" s="267"/>
      <c r="E527" s="268"/>
      <c r="F527" s="268"/>
      <c r="G527" s="268"/>
      <c r="H527" s="268"/>
      <c r="I527" s="269"/>
      <c r="J527" s="269"/>
      <c r="K527" s="208"/>
      <c r="L527" s="208"/>
      <c r="M527" s="208"/>
      <c r="N527" s="208"/>
      <c r="O527" s="208"/>
      <c r="P527" s="208"/>
      <c r="Q527" s="208"/>
      <c r="R527" s="208"/>
      <c r="S527" s="208"/>
      <c r="T527" s="208"/>
      <c r="U527" s="208"/>
      <c r="V527" s="208"/>
      <c r="W527" s="208"/>
      <c r="X527" s="209"/>
    </row>
    <row r="528" spans="1:24" ht="15.75" customHeight="1">
      <c r="A528" s="208"/>
      <c r="B528" s="208"/>
      <c r="C528" s="208"/>
      <c r="D528" s="267"/>
      <c r="E528" s="268"/>
      <c r="F528" s="268"/>
      <c r="G528" s="268"/>
      <c r="H528" s="268"/>
      <c r="I528" s="269"/>
      <c r="J528" s="269"/>
      <c r="K528" s="208"/>
      <c r="L528" s="208"/>
      <c r="M528" s="208"/>
      <c r="N528" s="208"/>
      <c r="O528" s="208"/>
      <c r="P528" s="208"/>
      <c r="Q528" s="208"/>
      <c r="R528" s="208"/>
      <c r="S528" s="208"/>
      <c r="T528" s="208"/>
      <c r="U528" s="208"/>
      <c r="V528" s="208"/>
      <c r="W528" s="208"/>
      <c r="X528" s="209"/>
    </row>
    <row r="529" spans="1:24" ht="15.75" customHeight="1">
      <c r="A529" s="208"/>
      <c r="B529" s="208"/>
      <c r="C529" s="208"/>
      <c r="D529" s="267"/>
      <c r="E529" s="268"/>
      <c r="F529" s="268"/>
      <c r="G529" s="268"/>
      <c r="H529" s="268"/>
      <c r="I529" s="269"/>
      <c r="J529" s="269"/>
      <c r="K529" s="208"/>
      <c r="L529" s="208"/>
      <c r="M529" s="208"/>
      <c r="N529" s="208"/>
      <c r="O529" s="208"/>
      <c r="P529" s="208"/>
      <c r="Q529" s="208"/>
      <c r="R529" s="208"/>
      <c r="S529" s="208"/>
      <c r="T529" s="208"/>
      <c r="U529" s="208"/>
      <c r="V529" s="208"/>
      <c r="W529" s="208"/>
      <c r="X529" s="209"/>
    </row>
    <row r="530" spans="1:24" ht="15.75" customHeight="1">
      <c r="A530" s="208"/>
      <c r="B530" s="208"/>
      <c r="C530" s="208"/>
      <c r="D530" s="267"/>
      <c r="E530" s="268"/>
      <c r="F530" s="268"/>
      <c r="G530" s="268"/>
      <c r="H530" s="268"/>
      <c r="I530" s="269"/>
      <c r="J530" s="269"/>
      <c r="K530" s="208"/>
      <c r="L530" s="208"/>
      <c r="M530" s="208"/>
      <c r="N530" s="208"/>
      <c r="O530" s="208"/>
      <c r="P530" s="208"/>
      <c r="Q530" s="208"/>
      <c r="R530" s="208"/>
      <c r="S530" s="208"/>
      <c r="T530" s="208"/>
      <c r="U530" s="208"/>
      <c r="V530" s="208"/>
      <c r="W530" s="208"/>
      <c r="X530" s="209"/>
    </row>
    <row r="531" spans="1:24" ht="15.75" customHeight="1">
      <c r="A531" s="208"/>
      <c r="B531" s="208"/>
      <c r="C531" s="208"/>
      <c r="D531" s="267"/>
      <c r="E531" s="268"/>
      <c r="F531" s="268"/>
      <c r="G531" s="268"/>
      <c r="H531" s="268"/>
      <c r="I531" s="269"/>
      <c r="J531" s="269"/>
      <c r="K531" s="208"/>
      <c r="L531" s="208"/>
      <c r="M531" s="208"/>
      <c r="N531" s="208"/>
      <c r="O531" s="208"/>
      <c r="P531" s="208"/>
      <c r="Q531" s="208"/>
      <c r="R531" s="208"/>
      <c r="S531" s="208"/>
      <c r="T531" s="208"/>
      <c r="U531" s="208"/>
      <c r="V531" s="208"/>
      <c r="W531" s="208"/>
      <c r="X531" s="209"/>
    </row>
    <row r="532" spans="1:24" ht="15.75" customHeight="1">
      <c r="A532" s="208"/>
      <c r="B532" s="208"/>
      <c r="C532" s="208"/>
      <c r="D532" s="267"/>
      <c r="E532" s="268"/>
      <c r="F532" s="268"/>
      <c r="G532" s="268"/>
      <c r="H532" s="268"/>
      <c r="I532" s="269"/>
      <c r="J532" s="269"/>
      <c r="K532" s="208"/>
      <c r="L532" s="208"/>
      <c r="M532" s="208"/>
      <c r="N532" s="208"/>
      <c r="O532" s="208"/>
      <c r="P532" s="208"/>
      <c r="Q532" s="208"/>
      <c r="R532" s="208"/>
      <c r="S532" s="208"/>
      <c r="T532" s="208"/>
      <c r="U532" s="208"/>
      <c r="V532" s="208"/>
      <c r="W532" s="208"/>
      <c r="X532" s="209"/>
    </row>
    <row r="533" spans="1:24" ht="15.75" customHeight="1">
      <c r="A533" s="208"/>
      <c r="B533" s="208"/>
      <c r="C533" s="208"/>
      <c r="D533" s="267"/>
      <c r="E533" s="268"/>
      <c r="F533" s="268"/>
      <c r="G533" s="268"/>
      <c r="H533" s="268"/>
      <c r="I533" s="269"/>
      <c r="J533" s="269"/>
      <c r="K533" s="208"/>
      <c r="L533" s="208"/>
      <c r="M533" s="208"/>
      <c r="N533" s="208"/>
      <c r="O533" s="208"/>
      <c r="P533" s="208"/>
      <c r="Q533" s="208"/>
      <c r="R533" s="208"/>
      <c r="S533" s="208"/>
      <c r="T533" s="208"/>
      <c r="U533" s="208"/>
      <c r="V533" s="208"/>
      <c r="W533" s="208"/>
      <c r="X533" s="209"/>
    </row>
    <row r="534" spans="1:24" ht="15.75" customHeight="1">
      <c r="A534" s="208"/>
      <c r="B534" s="208"/>
      <c r="C534" s="208"/>
      <c r="D534" s="267"/>
      <c r="E534" s="268"/>
      <c r="F534" s="268"/>
      <c r="G534" s="268"/>
      <c r="H534" s="268"/>
      <c r="I534" s="269"/>
      <c r="J534" s="269"/>
      <c r="K534" s="208"/>
      <c r="L534" s="208"/>
      <c r="M534" s="208"/>
      <c r="N534" s="208"/>
      <c r="O534" s="208"/>
      <c r="P534" s="208"/>
      <c r="Q534" s="208"/>
      <c r="R534" s="208"/>
      <c r="S534" s="208"/>
      <c r="T534" s="208"/>
      <c r="U534" s="208"/>
      <c r="V534" s="208"/>
      <c r="W534" s="208"/>
      <c r="X534" s="209"/>
    </row>
    <row r="535" spans="1:24" ht="15.75" customHeight="1">
      <c r="A535" s="208"/>
      <c r="B535" s="208"/>
      <c r="C535" s="208"/>
      <c r="D535" s="267"/>
      <c r="E535" s="268"/>
      <c r="F535" s="268"/>
      <c r="G535" s="268"/>
      <c r="H535" s="268"/>
      <c r="I535" s="269"/>
      <c r="J535" s="269"/>
      <c r="K535" s="208"/>
      <c r="L535" s="208"/>
      <c r="M535" s="208"/>
      <c r="N535" s="208"/>
      <c r="O535" s="208"/>
      <c r="P535" s="208"/>
      <c r="Q535" s="208"/>
      <c r="R535" s="208"/>
      <c r="S535" s="208"/>
      <c r="T535" s="208"/>
      <c r="U535" s="208"/>
      <c r="V535" s="208"/>
      <c r="W535" s="208"/>
      <c r="X535" s="209"/>
    </row>
    <row r="536" spans="1:24" ht="15.75" customHeight="1">
      <c r="A536" s="208"/>
      <c r="B536" s="208"/>
      <c r="C536" s="208"/>
      <c r="D536" s="267"/>
      <c r="E536" s="268"/>
      <c r="F536" s="268"/>
      <c r="G536" s="268"/>
      <c r="H536" s="268"/>
      <c r="I536" s="269"/>
      <c r="J536" s="269"/>
      <c r="K536" s="208"/>
      <c r="L536" s="208"/>
      <c r="M536" s="208"/>
      <c r="N536" s="208"/>
      <c r="O536" s="208"/>
      <c r="P536" s="208"/>
      <c r="Q536" s="208"/>
      <c r="R536" s="208"/>
      <c r="S536" s="208"/>
      <c r="T536" s="208"/>
      <c r="U536" s="208"/>
      <c r="V536" s="208"/>
      <c r="W536" s="208"/>
      <c r="X536" s="209"/>
    </row>
    <row r="537" spans="1:24" ht="15.75" customHeight="1">
      <c r="A537" s="208"/>
      <c r="B537" s="208"/>
      <c r="C537" s="208"/>
      <c r="D537" s="267"/>
      <c r="E537" s="268"/>
      <c r="F537" s="268"/>
      <c r="G537" s="268"/>
      <c r="H537" s="268"/>
      <c r="I537" s="269"/>
      <c r="J537" s="269"/>
      <c r="K537" s="208"/>
      <c r="L537" s="208"/>
      <c r="M537" s="208"/>
      <c r="N537" s="208"/>
      <c r="O537" s="208"/>
      <c r="P537" s="208"/>
      <c r="Q537" s="208"/>
      <c r="R537" s="208"/>
      <c r="S537" s="208"/>
      <c r="T537" s="208"/>
      <c r="U537" s="208"/>
      <c r="V537" s="208"/>
      <c r="W537" s="208"/>
      <c r="X537" s="209"/>
    </row>
    <row r="538" spans="1:24" ht="15.75" customHeight="1">
      <c r="A538" s="208"/>
      <c r="B538" s="208"/>
      <c r="C538" s="208"/>
      <c r="D538" s="267"/>
      <c r="E538" s="268"/>
      <c r="F538" s="268"/>
      <c r="G538" s="268"/>
      <c r="H538" s="268"/>
      <c r="I538" s="269"/>
      <c r="J538" s="269"/>
      <c r="K538" s="208"/>
      <c r="L538" s="208"/>
      <c r="M538" s="208"/>
      <c r="N538" s="208"/>
      <c r="O538" s="208"/>
      <c r="P538" s="208"/>
      <c r="Q538" s="208"/>
      <c r="R538" s="208"/>
      <c r="S538" s="208"/>
      <c r="T538" s="208"/>
      <c r="U538" s="208"/>
      <c r="V538" s="208"/>
      <c r="W538" s="208"/>
      <c r="X538" s="209"/>
    </row>
    <row r="539" spans="1:24" ht="15.75" customHeight="1">
      <c r="A539" s="208"/>
      <c r="B539" s="208"/>
      <c r="C539" s="208"/>
      <c r="D539" s="267"/>
      <c r="E539" s="268"/>
      <c r="F539" s="268"/>
      <c r="G539" s="268"/>
      <c r="H539" s="268"/>
      <c r="I539" s="269"/>
      <c r="J539" s="269"/>
      <c r="K539" s="208"/>
      <c r="L539" s="208"/>
      <c r="M539" s="208"/>
      <c r="N539" s="208"/>
      <c r="O539" s="208"/>
      <c r="P539" s="208"/>
      <c r="Q539" s="208"/>
      <c r="R539" s="208"/>
      <c r="S539" s="208"/>
      <c r="T539" s="208"/>
      <c r="U539" s="208"/>
      <c r="V539" s="208"/>
      <c r="W539" s="208"/>
      <c r="X539" s="209"/>
    </row>
    <row r="540" spans="1:24" ht="15.75" customHeight="1">
      <c r="A540" s="208"/>
      <c r="B540" s="208"/>
      <c r="C540" s="208"/>
      <c r="D540" s="267"/>
      <c r="E540" s="268"/>
      <c r="F540" s="268"/>
      <c r="G540" s="268"/>
      <c r="H540" s="268"/>
      <c r="I540" s="269"/>
      <c r="J540" s="269"/>
      <c r="K540" s="208"/>
      <c r="L540" s="208"/>
      <c r="M540" s="208"/>
      <c r="N540" s="208"/>
      <c r="O540" s="208"/>
      <c r="P540" s="208"/>
      <c r="Q540" s="208"/>
      <c r="R540" s="208"/>
      <c r="S540" s="208"/>
      <c r="T540" s="208"/>
      <c r="U540" s="208"/>
      <c r="V540" s="208"/>
      <c r="W540" s="208"/>
      <c r="X540" s="209"/>
    </row>
    <row r="541" spans="1:24" ht="15.75" customHeight="1">
      <c r="A541" s="208"/>
      <c r="B541" s="208"/>
      <c r="C541" s="208"/>
      <c r="D541" s="267"/>
      <c r="E541" s="268"/>
      <c r="F541" s="268"/>
      <c r="G541" s="268"/>
      <c r="H541" s="268"/>
      <c r="I541" s="269"/>
      <c r="J541" s="269"/>
      <c r="K541" s="208"/>
      <c r="L541" s="208"/>
      <c r="M541" s="208"/>
      <c r="N541" s="208"/>
      <c r="O541" s="208"/>
      <c r="P541" s="208"/>
      <c r="Q541" s="208"/>
      <c r="R541" s="208"/>
      <c r="S541" s="208"/>
      <c r="T541" s="208"/>
      <c r="U541" s="208"/>
      <c r="V541" s="208"/>
      <c r="W541" s="208"/>
      <c r="X541" s="209"/>
    </row>
    <row r="542" spans="1:24" ht="15.75" customHeight="1">
      <c r="A542" s="208"/>
      <c r="B542" s="208"/>
      <c r="C542" s="208"/>
      <c r="D542" s="267"/>
      <c r="E542" s="268"/>
      <c r="F542" s="268"/>
      <c r="G542" s="268"/>
      <c r="H542" s="268"/>
      <c r="I542" s="269"/>
      <c r="J542" s="269"/>
      <c r="K542" s="208"/>
      <c r="L542" s="208"/>
      <c r="M542" s="208"/>
      <c r="N542" s="208"/>
      <c r="O542" s="208"/>
      <c r="P542" s="208"/>
      <c r="Q542" s="208"/>
      <c r="R542" s="208"/>
      <c r="S542" s="208"/>
      <c r="T542" s="208"/>
      <c r="U542" s="208"/>
      <c r="V542" s="208"/>
      <c r="W542" s="208"/>
      <c r="X542" s="209"/>
    </row>
    <row r="543" spans="1:24" ht="15.75" customHeight="1">
      <c r="A543" s="208"/>
      <c r="B543" s="208"/>
      <c r="C543" s="208"/>
      <c r="D543" s="267"/>
      <c r="E543" s="268"/>
      <c r="F543" s="268"/>
      <c r="G543" s="268"/>
      <c r="H543" s="268"/>
      <c r="I543" s="269"/>
      <c r="J543" s="269"/>
      <c r="K543" s="208"/>
      <c r="L543" s="208"/>
      <c r="M543" s="208"/>
      <c r="N543" s="208"/>
      <c r="O543" s="208"/>
      <c r="P543" s="208"/>
      <c r="Q543" s="208"/>
      <c r="R543" s="208"/>
      <c r="S543" s="208"/>
      <c r="T543" s="208"/>
      <c r="U543" s="208"/>
      <c r="V543" s="208"/>
      <c r="W543" s="208"/>
      <c r="X543" s="209"/>
    </row>
    <row r="544" spans="1:24" ht="15.75" customHeight="1">
      <c r="A544" s="208"/>
      <c r="B544" s="208"/>
      <c r="C544" s="208"/>
      <c r="D544" s="267"/>
      <c r="E544" s="268"/>
      <c r="F544" s="268"/>
      <c r="G544" s="268"/>
      <c r="H544" s="268"/>
      <c r="I544" s="269"/>
      <c r="J544" s="269"/>
      <c r="K544" s="208"/>
      <c r="L544" s="208"/>
      <c r="M544" s="208"/>
      <c r="N544" s="208"/>
      <c r="O544" s="208"/>
      <c r="P544" s="208"/>
      <c r="Q544" s="208"/>
      <c r="R544" s="208"/>
      <c r="S544" s="208"/>
      <c r="T544" s="208"/>
      <c r="U544" s="208"/>
      <c r="V544" s="208"/>
      <c r="W544" s="208"/>
      <c r="X544" s="209"/>
    </row>
    <row r="545" spans="1:24" ht="15.75" customHeight="1">
      <c r="A545" s="208"/>
      <c r="B545" s="208"/>
      <c r="C545" s="208"/>
      <c r="D545" s="267"/>
      <c r="E545" s="268"/>
      <c r="F545" s="268"/>
      <c r="G545" s="268"/>
      <c r="H545" s="268"/>
      <c r="I545" s="269"/>
      <c r="J545" s="269"/>
      <c r="K545" s="208"/>
      <c r="L545" s="208"/>
      <c r="M545" s="208"/>
      <c r="N545" s="208"/>
      <c r="O545" s="208"/>
      <c r="P545" s="208"/>
      <c r="Q545" s="208"/>
      <c r="R545" s="208"/>
      <c r="S545" s="208"/>
      <c r="T545" s="208"/>
      <c r="U545" s="208"/>
      <c r="V545" s="208"/>
      <c r="W545" s="208"/>
      <c r="X545" s="209"/>
    </row>
    <row r="546" spans="1:24" ht="15.75" customHeight="1">
      <c r="A546" s="208"/>
      <c r="B546" s="208"/>
      <c r="C546" s="208"/>
      <c r="D546" s="267"/>
      <c r="E546" s="268"/>
      <c r="F546" s="268"/>
      <c r="G546" s="268"/>
      <c r="H546" s="268"/>
      <c r="I546" s="269"/>
      <c r="J546" s="269"/>
      <c r="K546" s="208"/>
      <c r="L546" s="208"/>
      <c r="M546" s="208"/>
      <c r="N546" s="208"/>
      <c r="O546" s="208"/>
      <c r="P546" s="208"/>
      <c r="Q546" s="208"/>
      <c r="R546" s="208"/>
      <c r="S546" s="208"/>
      <c r="T546" s="208"/>
      <c r="U546" s="208"/>
      <c r="V546" s="208"/>
      <c r="W546" s="208"/>
      <c r="X546" s="209"/>
    </row>
    <row r="547" spans="1:24" ht="15.75" customHeight="1">
      <c r="A547" s="208"/>
      <c r="B547" s="208"/>
      <c r="C547" s="208"/>
      <c r="D547" s="267"/>
      <c r="E547" s="268"/>
      <c r="F547" s="268"/>
      <c r="G547" s="268"/>
      <c r="H547" s="268"/>
      <c r="I547" s="269"/>
      <c r="J547" s="269"/>
      <c r="K547" s="208"/>
      <c r="L547" s="208"/>
      <c r="M547" s="208"/>
      <c r="N547" s="208"/>
      <c r="O547" s="208"/>
      <c r="P547" s="208"/>
      <c r="Q547" s="208"/>
      <c r="R547" s="208"/>
      <c r="S547" s="208"/>
      <c r="T547" s="208"/>
      <c r="U547" s="208"/>
      <c r="V547" s="208"/>
      <c r="W547" s="208"/>
      <c r="X547" s="209"/>
    </row>
    <row r="548" spans="1:24" ht="15.75" customHeight="1">
      <c r="A548" s="208"/>
      <c r="B548" s="208"/>
      <c r="C548" s="208"/>
      <c r="D548" s="267"/>
      <c r="E548" s="268"/>
      <c r="F548" s="268"/>
      <c r="G548" s="268"/>
      <c r="H548" s="268"/>
      <c r="I548" s="269"/>
      <c r="J548" s="269"/>
      <c r="K548" s="208"/>
      <c r="L548" s="208"/>
      <c r="M548" s="208"/>
      <c r="N548" s="208"/>
      <c r="O548" s="208"/>
      <c r="P548" s="208"/>
      <c r="Q548" s="208"/>
      <c r="R548" s="208"/>
      <c r="S548" s="208"/>
      <c r="T548" s="208"/>
      <c r="U548" s="208"/>
      <c r="V548" s="208"/>
      <c r="W548" s="208"/>
      <c r="X548" s="209"/>
    </row>
    <row r="549" spans="1:24" ht="15.75" customHeight="1">
      <c r="A549" s="208"/>
      <c r="B549" s="208"/>
      <c r="C549" s="208"/>
      <c r="D549" s="267"/>
      <c r="E549" s="268"/>
      <c r="F549" s="268"/>
      <c r="G549" s="268"/>
      <c r="H549" s="268"/>
      <c r="I549" s="269"/>
      <c r="J549" s="269"/>
      <c r="K549" s="208"/>
      <c r="L549" s="208"/>
      <c r="M549" s="208"/>
      <c r="N549" s="208"/>
      <c r="O549" s="208"/>
      <c r="P549" s="208"/>
      <c r="Q549" s="208"/>
      <c r="R549" s="208"/>
      <c r="S549" s="208"/>
      <c r="T549" s="208"/>
      <c r="U549" s="208"/>
      <c r="V549" s="208"/>
      <c r="W549" s="208"/>
      <c r="X549" s="209"/>
    </row>
    <row r="550" spans="1:24" ht="15.75" customHeight="1">
      <c r="A550" s="208"/>
      <c r="B550" s="208"/>
      <c r="C550" s="208"/>
      <c r="D550" s="267"/>
      <c r="E550" s="268"/>
      <c r="F550" s="268"/>
      <c r="G550" s="268"/>
      <c r="H550" s="268"/>
      <c r="I550" s="269"/>
      <c r="J550" s="269"/>
      <c r="K550" s="208"/>
      <c r="L550" s="208"/>
      <c r="M550" s="208"/>
      <c r="N550" s="208"/>
      <c r="O550" s="208"/>
      <c r="P550" s="208"/>
      <c r="Q550" s="208"/>
      <c r="R550" s="208"/>
      <c r="S550" s="208"/>
      <c r="T550" s="208"/>
      <c r="U550" s="208"/>
      <c r="V550" s="208"/>
      <c r="W550" s="208"/>
      <c r="X550" s="209"/>
    </row>
    <row r="551" spans="1:24" ht="15.75" customHeight="1">
      <c r="A551" s="208"/>
      <c r="B551" s="208"/>
      <c r="C551" s="208"/>
      <c r="D551" s="267"/>
      <c r="E551" s="268"/>
      <c r="F551" s="268"/>
      <c r="G551" s="268"/>
      <c r="H551" s="268"/>
      <c r="I551" s="269"/>
      <c r="J551" s="269"/>
      <c r="K551" s="208"/>
      <c r="L551" s="208"/>
      <c r="M551" s="208"/>
      <c r="N551" s="208"/>
      <c r="O551" s="208"/>
      <c r="P551" s="208"/>
      <c r="Q551" s="208"/>
      <c r="R551" s="208"/>
      <c r="S551" s="208"/>
      <c r="T551" s="208"/>
      <c r="U551" s="208"/>
      <c r="V551" s="208"/>
      <c r="W551" s="208"/>
      <c r="X551" s="209"/>
    </row>
    <row r="552" spans="1:24" ht="15.75" customHeight="1">
      <c r="A552" s="208"/>
      <c r="B552" s="208"/>
      <c r="C552" s="208"/>
      <c r="D552" s="267"/>
      <c r="E552" s="268"/>
      <c r="F552" s="268"/>
      <c r="G552" s="268"/>
      <c r="H552" s="268"/>
      <c r="I552" s="269"/>
      <c r="J552" s="269"/>
      <c r="K552" s="208"/>
      <c r="L552" s="208"/>
      <c r="M552" s="208"/>
      <c r="N552" s="208"/>
      <c r="O552" s="208"/>
      <c r="P552" s="208"/>
      <c r="Q552" s="208"/>
      <c r="R552" s="208"/>
      <c r="S552" s="208"/>
      <c r="T552" s="208"/>
      <c r="U552" s="208"/>
      <c r="V552" s="208"/>
      <c r="W552" s="208"/>
      <c r="X552" s="209"/>
    </row>
    <row r="553" spans="1:24" ht="15.75" customHeight="1">
      <c r="A553" s="208"/>
      <c r="B553" s="208"/>
      <c r="C553" s="208"/>
      <c r="D553" s="267"/>
      <c r="E553" s="268"/>
      <c r="F553" s="268"/>
      <c r="G553" s="268"/>
      <c r="H553" s="268"/>
      <c r="I553" s="269"/>
      <c r="J553" s="269"/>
      <c r="K553" s="208"/>
      <c r="L553" s="208"/>
      <c r="M553" s="208"/>
      <c r="N553" s="208"/>
      <c r="O553" s="208"/>
      <c r="P553" s="208"/>
      <c r="Q553" s="208"/>
      <c r="R553" s="208"/>
      <c r="S553" s="208"/>
      <c r="T553" s="208"/>
      <c r="U553" s="208"/>
      <c r="V553" s="208"/>
      <c r="W553" s="208"/>
      <c r="X553" s="209"/>
    </row>
    <row r="554" spans="1:24" ht="15.75" customHeight="1">
      <c r="A554" s="208"/>
      <c r="B554" s="208"/>
      <c r="C554" s="208"/>
      <c r="D554" s="267"/>
      <c r="E554" s="268"/>
      <c r="F554" s="268"/>
      <c r="G554" s="268"/>
      <c r="H554" s="268"/>
      <c r="I554" s="269"/>
      <c r="J554" s="269"/>
      <c r="K554" s="208"/>
      <c r="L554" s="208"/>
      <c r="M554" s="208"/>
      <c r="N554" s="208"/>
      <c r="O554" s="208"/>
      <c r="P554" s="208"/>
      <c r="Q554" s="208"/>
      <c r="R554" s="208"/>
      <c r="S554" s="208"/>
      <c r="T554" s="208"/>
      <c r="U554" s="208"/>
      <c r="V554" s="208"/>
      <c r="W554" s="208"/>
      <c r="X554" s="209"/>
    </row>
    <row r="555" spans="1:24" ht="15.75" customHeight="1">
      <c r="A555" s="208"/>
      <c r="B555" s="208"/>
      <c r="C555" s="208"/>
      <c r="D555" s="267"/>
      <c r="E555" s="268"/>
      <c r="F555" s="268"/>
      <c r="G555" s="268"/>
      <c r="H555" s="268"/>
      <c r="I555" s="269"/>
      <c r="J555" s="269"/>
      <c r="K555" s="208"/>
      <c r="L555" s="208"/>
      <c r="M555" s="208"/>
      <c r="N555" s="208"/>
      <c r="O555" s="208"/>
      <c r="P555" s="208"/>
      <c r="Q555" s="208"/>
      <c r="R555" s="208"/>
      <c r="S555" s="208"/>
      <c r="T555" s="208"/>
      <c r="U555" s="208"/>
      <c r="V555" s="208"/>
      <c r="W555" s="208"/>
      <c r="X555" s="209"/>
    </row>
    <row r="556" spans="1:24" ht="15.75" customHeight="1">
      <c r="A556" s="208"/>
      <c r="B556" s="208"/>
      <c r="C556" s="208"/>
      <c r="D556" s="267"/>
      <c r="E556" s="268"/>
      <c r="F556" s="268"/>
      <c r="G556" s="268"/>
      <c r="H556" s="268"/>
      <c r="I556" s="269"/>
      <c r="J556" s="269"/>
      <c r="K556" s="208"/>
      <c r="L556" s="208"/>
      <c r="M556" s="208"/>
      <c r="N556" s="208"/>
      <c r="O556" s="208"/>
      <c r="P556" s="208"/>
      <c r="Q556" s="208"/>
      <c r="R556" s="208"/>
      <c r="S556" s="208"/>
      <c r="T556" s="208"/>
      <c r="U556" s="208"/>
      <c r="V556" s="208"/>
      <c r="W556" s="208"/>
      <c r="X556" s="209"/>
    </row>
    <row r="557" spans="1:24" ht="15.75" customHeight="1">
      <c r="A557" s="208"/>
      <c r="B557" s="208"/>
      <c r="C557" s="208"/>
      <c r="D557" s="267"/>
      <c r="E557" s="268"/>
      <c r="F557" s="268"/>
      <c r="G557" s="268"/>
      <c r="H557" s="268"/>
      <c r="I557" s="269"/>
      <c r="J557" s="269"/>
      <c r="K557" s="208"/>
      <c r="L557" s="208"/>
      <c r="M557" s="208"/>
      <c r="N557" s="208"/>
      <c r="O557" s="208"/>
      <c r="P557" s="208"/>
      <c r="Q557" s="208"/>
      <c r="R557" s="208"/>
      <c r="S557" s="208"/>
      <c r="T557" s="208"/>
      <c r="U557" s="208"/>
      <c r="V557" s="208"/>
      <c r="W557" s="208"/>
      <c r="X557" s="209"/>
    </row>
    <row r="558" spans="1:24" ht="15.75" customHeight="1">
      <c r="A558" s="208"/>
      <c r="B558" s="208"/>
      <c r="C558" s="208"/>
      <c r="D558" s="267"/>
      <c r="E558" s="268"/>
      <c r="F558" s="268"/>
      <c r="G558" s="268"/>
      <c r="H558" s="268"/>
      <c r="I558" s="269"/>
      <c r="J558" s="269"/>
      <c r="K558" s="208"/>
      <c r="L558" s="208"/>
      <c r="M558" s="208"/>
      <c r="N558" s="208"/>
      <c r="O558" s="208"/>
      <c r="P558" s="208"/>
      <c r="Q558" s="208"/>
      <c r="R558" s="208"/>
      <c r="S558" s="208"/>
      <c r="T558" s="208"/>
      <c r="U558" s="208"/>
      <c r="V558" s="208"/>
      <c r="W558" s="208"/>
      <c r="X558" s="209"/>
    </row>
    <row r="559" spans="1:24" ht="15.75" customHeight="1">
      <c r="A559" s="208"/>
      <c r="B559" s="208"/>
      <c r="C559" s="208"/>
      <c r="D559" s="267"/>
      <c r="E559" s="268"/>
      <c r="F559" s="268"/>
      <c r="G559" s="268"/>
      <c r="H559" s="268"/>
      <c r="I559" s="269"/>
      <c r="J559" s="269"/>
      <c r="K559" s="208"/>
      <c r="L559" s="208"/>
      <c r="M559" s="208"/>
      <c r="N559" s="208"/>
      <c r="O559" s="208"/>
      <c r="P559" s="208"/>
      <c r="Q559" s="208"/>
      <c r="R559" s="208"/>
      <c r="S559" s="208"/>
      <c r="T559" s="208"/>
      <c r="U559" s="208"/>
      <c r="V559" s="208"/>
      <c r="W559" s="208"/>
      <c r="X559" s="209"/>
    </row>
    <row r="560" spans="1:24" ht="15.75" customHeight="1">
      <c r="A560" s="208"/>
      <c r="B560" s="208"/>
      <c r="C560" s="208"/>
      <c r="D560" s="267"/>
      <c r="E560" s="268"/>
      <c r="F560" s="268"/>
      <c r="G560" s="268"/>
      <c r="H560" s="268"/>
      <c r="I560" s="269"/>
      <c r="J560" s="269"/>
      <c r="K560" s="208"/>
      <c r="L560" s="208"/>
      <c r="M560" s="208"/>
      <c r="N560" s="208"/>
      <c r="O560" s="208"/>
      <c r="P560" s="208"/>
      <c r="Q560" s="208"/>
      <c r="R560" s="208"/>
      <c r="S560" s="208"/>
      <c r="T560" s="208"/>
      <c r="U560" s="208"/>
      <c r="V560" s="208"/>
      <c r="W560" s="208"/>
      <c r="X560" s="209"/>
    </row>
    <row r="561" spans="1:24" ht="15.75" customHeight="1">
      <c r="A561" s="208"/>
      <c r="B561" s="208"/>
      <c r="C561" s="208"/>
      <c r="D561" s="267"/>
      <c r="E561" s="268"/>
      <c r="F561" s="268"/>
      <c r="G561" s="268"/>
      <c r="H561" s="268"/>
      <c r="I561" s="269"/>
      <c r="J561" s="269"/>
      <c r="K561" s="208"/>
      <c r="L561" s="208"/>
      <c r="M561" s="208"/>
      <c r="N561" s="208"/>
      <c r="O561" s="208"/>
      <c r="P561" s="208"/>
      <c r="Q561" s="208"/>
      <c r="R561" s="208"/>
      <c r="S561" s="208"/>
      <c r="T561" s="208"/>
      <c r="U561" s="208"/>
      <c r="V561" s="208"/>
      <c r="W561" s="208"/>
      <c r="X561" s="209"/>
    </row>
    <row r="562" spans="1:24" ht="15.75" customHeight="1">
      <c r="A562" s="208"/>
      <c r="B562" s="208"/>
      <c r="C562" s="208"/>
      <c r="D562" s="267"/>
      <c r="E562" s="268"/>
      <c r="F562" s="268"/>
      <c r="G562" s="268"/>
      <c r="H562" s="268"/>
      <c r="I562" s="269"/>
      <c r="J562" s="269"/>
      <c r="K562" s="208"/>
      <c r="L562" s="208"/>
      <c r="M562" s="208"/>
      <c r="N562" s="208"/>
      <c r="O562" s="208"/>
      <c r="P562" s="208"/>
      <c r="Q562" s="208"/>
      <c r="R562" s="208"/>
      <c r="S562" s="208"/>
      <c r="T562" s="208"/>
      <c r="U562" s="208"/>
      <c r="V562" s="208"/>
      <c r="W562" s="208"/>
      <c r="X562" s="209"/>
    </row>
    <row r="563" spans="1:24" ht="15.75" customHeight="1">
      <c r="A563" s="208"/>
      <c r="B563" s="208"/>
      <c r="C563" s="208"/>
      <c r="D563" s="267"/>
      <c r="E563" s="268"/>
      <c r="F563" s="268"/>
      <c r="G563" s="268"/>
      <c r="H563" s="268"/>
      <c r="I563" s="269"/>
      <c r="J563" s="269"/>
      <c r="K563" s="208"/>
      <c r="L563" s="208"/>
      <c r="M563" s="208"/>
      <c r="N563" s="208"/>
      <c r="O563" s="208"/>
      <c r="P563" s="208"/>
      <c r="Q563" s="208"/>
      <c r="R563" s="208"/>
      <c r="S563" s="208"/>
      <c r="T563" s="208"/>
      <c r="U563" s="208"/>
      <c r="V563" s="208"/>
      <c r="W563" s="208"/>
      <c r="X563" s="209"/>
    </row>
    <row r="564" spans="1:24" ht="15.75" customHeight="1">
      <c r="A564" s="208"/>
      <c r="B564" s="208"/>
      <c r="C564" s="208"/>
      <c r="D564" s="267"/>
      <c r="E564" s="268"/>
      <c r="F564" s="268"/>
      <c r="G564" s="268"/>
      <c r="H564" s="268"/>
      <c r="I564" s="269"/>
      <c r="J564" s="269"/>
      <c r="K564" s="208"/>
      <c r="L564" s="208"/>
      <c r="M564" s="208"/>
      <c r="N564" s="208"/>
      <c r="O564" s="208"/>
      <c r="P564" s="208"/>
      <c r="Q564" s="208"/>
      <c r="R564" s="208"/>
      <c r="S564" s="208"/>
      <c r="T564" s="208"/>
      <c r="U564" s="208"/>
      <c r="V564" s="208"/>
      <c r="W564" s="208"/>
      <c r="X564" s="209"/>
    </row>
    <row r="565" spans="1:24" ht="15.75" customHeight="1">
      <c r="A565" s="208"/>
      <c r="B565" s="208"/>
      <c r="C565" s="208"/>
      <c r="D565" s="267"/>
      <c r="E565" s="268"/>
      <c r="F565" s="268"/>
      <c r="G565" s="268"/>
      <c r="H565" s="268"/>
      <c r="I565" s="269"/>
      <c r="J565" s="269"/>
      <c r="K565" s="208"/>
      <c r="L565" s="208"/>
      <c r="M565" s="208"/>
      <c r="N565" s="208"/>
      <c r="O565" s="208"/>
      <c r="P565" s="208"/>
      <c r="Q565" s="208"/>
      <c r="R565" s="208"/>
      <c r="S565" s="208"/>
      <c r="T565" s="208"/>
      <c r="U565" s="208"/>
      <c r="V565" s="208"/>
      <c r="W565" s="208"/>
      <c r="X565" s="209"/>
    </row>
    <row r="566" spans="1:24" ht="15.75" customHeight="1">
      <c r="A566" s="208"/>
      <c r="B566" s="208"/>
      <c r="C566" s="208"/>
      <c r="D566" s="267"/>
      <c r="E566" s="268"/>
      <c r="F566" s="268"/>
      <c r="G566" s="268"/>
      <c r="H566" s="268"/>
      <c r="I566" s="269"/>
      <c r="J566" s="269"/>
      <c r="K566" s="208"/>
      <c r="L566" s="208"/>
      <c r="M566" s="208"/>
      <c r="N566" s="208"/>
      <c r="O566" s="208"/>
      <c r="P566" s="208"/>
      <c r="Q566" s="208"/>
      <c r="R566" s="208"/>
      <c r="S566" s="208"/>
      <c r="T566" s="208"/>
      <c r="U566" s="208"/>
      <c r="V566" s="208"/>
      <c r="W566" s="208"/>
      <c r="X566" s="209"/>
    </row>
    <row r="567" spans="1:24" ht="15.75" customHeight="1">
      <c r="A567" s="208"/>
      <c r="B567" s="208"/>
      <c r="C567" s="208"/>
      <c r="D567" s="267"/>
      <c r="E567" s="268"/>
      <c r="F567" s="268"/>
      <c r="G567" s="268"/>
      <c r="H567" s="268"/>
      <c r="I567" s="269"/>
      <c r="J567" s="269"/>
      <c r="K567" s="208"/>
      <c r="L567" s="208"/>
      <c r="M567" s="208"/>
      <c r="N567" s="208"/>
      <c r="O567" s="208"/>
      <c r="P567" s="208"/>
      <c r="Q567" s="208"/>
      <c r="R567" s="208"/>
      <c r="S567" s="208"/>
      <c r="T567" s="208"/>
      <c r="U567" s="208"/>
      <c r="V567" s="208"/>
      <c r="W567" s="208"/>
      <c r="X567" s="209"/>
    </row>
    <row r="568" spans="1:24" ht="15.75" customHeight="1">
      <c r="A568" s="208"/>
      <c r="B568" s="208"/>
      <c r="C568" s="208"/>
      <c r="D568" s="267"/>
      <c r="E568" s="268"/>
      <c r="F568" s="268"/>
      <c r="G568" s="268"/>
      <c r="H568" s="268"/>
      <c r="I568" s="269"/>
      <c r="J568" s="269"/>
      <c r="K568" s="208"/>
      <c r="L568" s="208"/>
      <c r="M568" s="208"/>
      <c r="N568" s="208"/>
      <c r="O568" s="208"/>
      <c r="P568" s="208"/>
      <c r="Q568" s="208"/>
      <c r="R568" s="208"/>
      <c r="S568" s="208"/>
      <c r="T568" s="208"/>
      <c r="U568" s="208"/>
      <c r="V568" s="208"/>
      <c r="W568" s="208"/>
      <c r="X568" s="209"/>
    </row>
    <row r="569" spans="1:24" ht="15.75" customHeight="1">
      <c r="A569" s="208"/>
      <c r="B569" s="208"/>
      <c r="C569" s="208"/>
      <c r="D569" s="267"/>
      <c r="E569" s="268"/>
      <c r="F569" s="268"/>
      <c r="G569" s="268"/>
      <c r="H569" s="268"/>
      <c r="I569" s="269"/>
      <c r="J569" s="269"/>
      <c r="K569" s="208"/>
      <c r="L569" s="208"/>
      <c r="M569" s="208"/>
      <c r="N569" s="208"/>
      <c r="O569" s="208"/>
      <c r="P569" s="208"/>
      <c r="Q569" s="208"/>
      <c r="R569" s="208"/>
      <c r="S569" s="208"/>
      <c r="T569" s="208"/>
      <c r="U569" s="208"/>
      <c r="V569" s="208"/>
      <c r="W569" s="208"/>
      <c r="X569" s="209"/>
    </row>
    <row r="570" spans="1:24" ht="15.75" customHeight="1">
      <c r="A570" s="208"/>
      <c r="B570" s="208"/>
      <c r="C570" s="208"/>
      <c r="D570" s="267"/>
      <c r="E570" s="268"/>
      <c r="F570" s="268"/>
      <c r="G570" s="268"/>
      <c r="H570" s="268"/>
      <c r="I570" s="269"/>
      <c r="J570" s="269"/>
      <c r="K570" s="208"/>
      <c r="L570" s="208"/>
      <c r="M570" s="208"/>
      <c r="N570" s="208"/>
      <c r="O570" s="208"/>
      <c r="P570" s="208"/>
      <c r="Q570" s="208"/>
      <c r="R570" s="208"/>
      <c r="S570" s="208"/>
      <c r="T570" s="208"/>
      <c r="U570" s="208"/>
      <c r="V570" s="208"/>
      <c r="W570" s="208"/>
      <c r="X570" s="209"/>
    </row>
    <row r="571" spans="1:24" ht="15.75" customHeight="1">
      <c r="A571" s="208"/>
      <c r="B571" s="208"/>
      <c r="C571" s="208"/>
      <c r="D571" s="267"/>
      <c r="E571" s="268"/>
      <c r="F571" s="268"/>
      <c r="G571" s="268"/>
      <c r="H571" s="268"/>
      <c r="I571" s="269"/>
      <c r="J571" s="269"/>
      <c r="K571" s="208"/>
      <c r="L571" s="208"/>
      <c r="M571" s="208"/>
      <c r="N571" s="208"/>
      <c r="O571" s="208"/>
      <c r="P571" s="208"/>
      <c r="Q571" s="208"/>
      <c r="R571" s="208"/>
      <c r="S571" s="208"/>
      <c r="T571" s="208"/>
      <c r="U571" s="208"/>
      <c r="V571" s="208"/>
      <c r="W571" s="208"/>
      <c r="X571" s="209"/>
    </row>
    <row r="572" spans="1:24" ht="15.75" customHeight="1">
      <c r="A572" s="208"/>
      <c r="B572" s="208"/>
      <c r="C572" s="208"/>
      <c r="D572" s="267"/>
      <c r="E572" s="268"/>
      <c r="F572" s="268"/>
      <c r="G572" s="268"/>
      <c r="H572" s="268"/>
      <c r="I572" s="269"/>
      <c r="J572" s="269"/>
      <c r="K572" s="208"/>
      <c r="L572" s="208"/>
      <c r="M572" s="208"/>
      <c r="N572" s="208"/>
      <c r="O572" s="208"/>
      <c r="P572" s="208"/>
      <c r="Q572" s="208"/>
      <c r="R572" s="208"/>
      <c r="S572" s="208"/>
      <c r="T572" s="208"/>
      <c r="U572" s="208"/>
      <c r="V572" s="208"/>
      <c r="W572" s="208"/>
      <c r="X572" s="209"/>
    </row>
    <row r="573" spans="1:24" ht="15.75" customHeight="1">
      <c r="A573" s="208"/>
      <c r="B573" s="208"/>
      <c r="C573" s="208"/>
      <c r="D573" s="267"/>
      <c r="E573" s="268"/>
      <c r="F573" s="268"/>
      <c r="G573" s="268"/>
      <c r="H573" s="268"/>
      <c r="I573" s="269"/>
      <c r="J573" s="269"/>
      <c r="K573" s="208"/>
      <c r="L573" s="208"/>
      <c r="M573" s="208"/>
      <c r="N573" s="208"/>
      <c r="O573" s="208"/>
      <c r="P573" s="208"/>
      <c r="Q573" s="208"/>
      <c r="R573" s="208"/>
      <c r="S573" s="208"/>
      <c r="T573" s="208"/>
      <c r="U573" s="208"/>
      <c r="V573" s="208"/>
      <c r="W573" s="208"/>
      <c r="X573" s="209"/>
    </row>
    <row r="574" spans="1:24" ht="15.75" customHeight="1">
      <c r="A574" s="208"/>
      <c r="B574" s="208"/>
      <c r="C574" s="208"/>
      <c r="D574" s="267"/>
      <c r="E574" s="268"/>
      <c r="F574" s="268"/>
      <c r="G574" s="268"/>
      <c r="H574" s="268"/>
      <c r="I574" s="269"/>
      <c r="J574" s="269"/>
      <c r="K574" s="208"/>
      <c r="L574" s="208"/>
      <c r="M574" s="208"/>
      <c r="N574" s="208"/>
      <c r="O574" s="208"/>
      <c r="P574" s="208"/>
      <c r="Q574" s="208"/>
      <c r="R574" s="208"/>
      <c r="S574" s="208"/>
      <c r="T574" s="208"/>
      <c r="U574" s="208"/>
      <c r="V574" s="208"/>
      <c r="W574" s="208"/>
      <c r="X574" s="209"/>
    </row>
    <row r="575" spans="1:24" ht="15.75" customHeight="1">
      <c r="A575" s="208"/>
      <c r="B575" s="208"/>
      <c r="C575" s="208"/>
      <c r="D575" s="267"/>
      <c r="E575" s="268"/>
      <c r="F575" s="268"/>
      <c r="G575" s="268"/>
      <c r="H575" s="268"/>
      <c r="I575" s="269"/>
      <c r="J575" s="269"/>
      <c r="K575" s="208"/>
      <c r="L575" s="208"/>
      <c r="M575" s="208"/>
      <c r="N575" s="208"/>
      <c r="O575" s="208"/>
      <c r="P575" s="208"/>
      <c r="Q575" s="208"/>
      <c r="R575" s="208"/>
      <c r="S575" s="208"/>
      <c r="T575" s="208"/>
      <c r="U575" s="208"/>
      <c r="V575" s="208"/>
      <c r="W575" s="208"/>
      <c r="X575" s="209"/>
    </row>
    <row r="576" spans="1:24" ht="15.75" customHeight="1">
      <c r="A576" s="208"/>
      <c r="B576" s="208"/>
      <c r="C576" s="208"/>
      <c r="D576" s="267"/>
      <c r="E576" s="268"/>
      <c r="F576" s="268"/>
      <c r="G576" s="268"/>
      <c r="H576" s="268"/>
      <c r="I576" s="269"/>
      <c r="J576" s="269"/>
      <c r="K576" s="208"/>
      <c r="L576" s="208"/>
      <c r="M576" s="208"/>
      <c r="N576" s="208"/>
      <c r="O576" s="208"/>
      <c r="P576" s="208"/>
      <c r="Q576" s="208"/>
      <c r="R576" s="208"/>
      <c r="S576" s="208"/>
      <c r="T576" s="208"/>
      <c r="U576" s="208"/>
      <c r="V576" s="208"/>
      <c r="W576" s="208"/>
      <c r="X576" s="209"/>
    </row>
    <row r="577" spans="1:24" ht="15.75" customHeight="1">
      <c r="A577" s="208"/>
      <c r="B577" s="208"/>
      <c r="C577" s="208"/>
      <c r="D577" s="267"/>
      <c r="E577" s="268"/>
      <c r="F577" s="268"/>
      <c r="G577" s="268"/>
      <c r="H577" s="268"/>
      <c r="I577" s="269"/>
      <c r="J577" s="269"/>
      <c r="K577" s="208"/>
      <c r="L577" s="208"/>
      <c r="M577" s="208"/>
      <c r="N577" s="208"/>
      <c r="O577" s="208"/>
      <c r="P577" s="208"/>
      <c r="Q577" s="208"/>
      <c r="R577" s="208"/>
      <c r="S577" s="208"/>
      <c r="T577" s="208"/>
      <c r="U577" s="208"/>
      <c r="V577" s="208"/>
      <c r="W577" s="208"/>
      <c r="X577" s="209"/>
    </row>
    <row r="578" spans="1:24" ht="15.75" customHeight="1">
      <c r="A578" s="208"/>
      <c r="B578" s="208"/>
      <c r="C578" s="208"/>
      <c r="D578" s="267"/>
      <c r="E578" s="268"/>
      <c r="F578" s="268"/>
      <c r="G578" s="268"/>
      <c r="H578" s="268"/>
      <c r="I578" s="269"/>
      <c r="J578" s="269"/>
      <c r="K578" s="208"/>
      <c r="L578" s="208"/>
      <c r="M578" s="208"/>
      <c r="N578" s="208"/>
      <c r="O578" s="208"/>
      <c r="P578" s="208"/>
      <c r="Q578" s="208"/>
      <c r="R578" s="208"/>
      <c r="S578" s="208"/>
      <c r="T578" s="208"/>
      <c r="U578" s="208"/>
      <c r="V578" s="208"/>
      <c r="W578" s="208"/>
      <c r="X578" s="209"/>
    </row>
    <row r="579" spans="1:24" ht="15.75" customHeight="1">
      <c r="A579" s="208"/>
      <c r="B579" s="208"/>
      <c r="C579" s="208"/>
      <c r="D579" s="267"/>
      <c r="E579" s="268"/>
      <c r="F579" s="268"/>
      <c r="G579" s="268"/>
      <c r="H579" s="268"/>
      <c r="I579" s="269"/>
      <c r="J579" s="269"/>
      <c r="K579" s="208"/>
      <c r="L579" s="208"/>
      <c r="M579" s="208"/>
      <c r="N579" s="208"/>
      <c r="O579" s="208"/>
      <c r="P579" s="208"/>
      <c r="Q579" s="208"/>
      <c r="R579" s="208"/>
      <c r="S579" s="208"/>
      <c r="T579" s="208"/>
      <c r="U579" s="208"/>
      <c r="V579" s="208"/>
      <c r="W579" s="208"/>
      <c r="X579" s="209"/>
    </row>
    <row r="580" spans="1:24" ht="15.75" customHeight="1">
      <c r="A580" s="208"/>
      <c r="B580" s="208"/>
      <c r="C580" s="208"/>
      <c r="D580" s="267"/>
      <c r="E580" s="268"/>
      <c r="F580" s="268"/>
      <c r="G580" s="268"/>
      <c r="H580" s="268"/>
      <c r="I580" s="269"/>
      <c r="J580" s="269"/>
      <c r="K580" s="208"/>
      <c r="L580" s="208"/>
      <c r="M580" s="208"/>
      <c r="N580" s="208"/>
      <c r="O580" s="208"/>
      <c r="P580" s="208"/>
      <c r="Q580" s="208"/>
      <c r="R580" s="208"/>
      <c r="S580" s="208"/>
      <c r="T580" s="208"/>
      <c r="U580" s="208"/>
      <c r="V580" s="208"/>
      <c r="W580" s="208"/>
      <c r="X580" s="209"/>
    </row>
    <row r="581" spans="1:24" ht="15.75" customHeight="1">
      <c r="A581" s="208"/>
      <c r="B581" s="208"/>
      <c r="C581" s="208"/>
      <c r="D581" s="267"/>
      <c r="E581" s="268"/>
      <c r="F581" s="268"/>
      <c r="G581" s="268"/>
      <c r="H581" s="268"/>
      <c r="I581" s="269"/>
      <c r="J581" s="269"/>
      <c r="K581" s="208"/>
      <c r="L581" s="208"/>
      <c r="M581" s="208"/>
      <c r="N581" s="208"/>
      <c r="O581" s="208"/>
      <c r="P581" s="208"/>
      <c r="Q581" s="208"/>
      <c r="R581" s="208"/>
      <c r="S581" s="208"/>
      <c r="T581" s="208"/>
      <c r="U581" s="208"/>
      <c r="V581" s="208"/>
      <c r="W581" s="208"/>
      <c r="X581" s="209"/>
    </row>
    <row r="582" spans="1:24" ht="15.75" customHeight="1">
      <c r="A582" s="208"/>
      <c r="B582" s="208"/>
      <c r="C582" s="208"/>
      <c r="D582" s="267"/>
      <c r="E582" s="268"/>
      <c r="F582" s="268"/>
      <c r="G582" s="268"/>
      <c r="H582" s="268"/>
      <c r="I582" s="269"/>
      <c r="J582" s="269"/>
      <c r="K582" s="208"/>
      <c r="L582" s="208"/>
      <c r="M582" s="208"/>
      <c r="N582" s="208"/>
      <c r="O582" s="208"/>
      <c r="P582" s="208"/>
      <c r="Q582" s="208"/>
      <c r="R582" s="208"/>
      <c r="S582" s="208"/>
      <c r="T582" s="208"/>
      <c r="U582" s="208"/>
      <c r="V582" s="208"/>
      <c r="W582" s="208"/>
      <c r="X582" s="209"/>
    </row>
    <row r="583" spans="1:24" ht="15.75" customHeight="1">
      <c r="A583" s="208"/>
      <c r="B583" s="208"/>
      <c r="C583" s="208"/>
      <c r="D583" s="267"/>
      <c r="E583" s="268"/>
      <c r="F583" s="268"/>
      <c r="G583" s="268"/>
      <c r="H583" s="268"/>
      <c r="I583" s="269"/>
      <c r="J583" s="269"/>
      <c r="K583" s="208"/>
      <c r="L583" s="208"/>
      <c r="M583" s="208"/>
      <c r="N583" s="208"/>
      <c r="O583" s="208"/>
      <c r="P583" s="208"/>
      <c r="Q583" s="208"/>
      <c r="R583" s="208"/>
      <c r="S583" s="208"/>
      <c r="T583" s="208"/>
      <c r="U583" s="208"/>
      <c r="V583" s="208"/>
      <c r="W583" s="208"/>
      <c r="X583" s="209"/>
    </row>
    <row r="584" spans="1:24" ht="15.75" customHeight="1">
      <c r="A584" s="208"/>
      <c r="B584" s="208"/>
      <c r="C584" s="208"/>
      <c r="D584" s="267"/>
      <c r="E584" s="268"/>
      <c r="F584" s="268"/>
      <c r="G584" s="268"/>
      <c r="H584" s="268"/>
      <c r="I584" s="269"/>
      <c r="J584" s="269"/>
      <c r="K584" s="208"/>
      <c r="L584" s="208"/>
      <c r="M584" s="208"/>
      <c r="N584" s="208"/>
      <c r="O584" s="208"/>
      <c r="P584" s="208"/>
      <c r="Q584" s="208"/>
      <c r="R584" s="208"/>
      <c r="S584" s="208"/>
      <c r="T584" s="208"/>
      <c r="U584" s="208"/>
      <c r="V584" s="208"/>
      <c r="W584" s="208"/>
      <c r="X584" s="209"/>
    </row>
    <row r="585" spans="1:24" ht="15.75" customHeight="1">
      <c r="A585" s="208"/>
      <c r="B585" s="208"/>
      <c r="C585" s="208"/>
      <c r="D585" s="267"/>
      <c r="E585" s="268"/>
      <c r="F585" s="268"/>
      <c r="G585" s="268"/>
      <c r="H585" s="268"/>
      <c r="I585" s="269"/>
      <c r="J585" s="269"/>
      <c r="K585" s="208"/>
      <c r="L585" s="208"/>
      <c r="M585" s="208"/>
      <c r="N585" s="208"/>
      <c r="O585" s="208"/>
      <c r="P585" s="208"/>
      <c r="Q585" s="208"/>
      <c r="R585" s="208"/>
      <c r="S585" s="208"/>
      <c r="T585" s="208"/>
      <c r="U585" s="208"/>
      <c r="V585" s="208"/>
      <c r="W585" s="208"/>
      <c r="X585" s="209"/>
    </row>
    <row r="586" spans="1:24" ht="15.75" customHeight="1">
      <c r="A586" s="208"/>
      <c r="B586" s="208"/>
      <c r="C586" s="208"/>
      <c r="D586" s="267"/>
      <c r="E586" s="268"/>
      <c r="F586" s="268"/>
      <c r="G586" s="268"/>
      <c r="H586" s="268"/>
      <c r="I586" s="269"/>
      <c r="J586" s="269"/>
      <c r="K586" s="208"/>
      <c r="L586" s="208"/>
      <c r="M586" s="208"/>
      <c r="N586" s="208"/>
      <c r="O586" s="208"/>
      <c r="P586" s="208"/>
      <c r="Q586" s="208"/>
      <c r="R586" s="208"/>
      <c r="S586" s="208"/>
      <c r="T586" s="208"/>
      <c r="U586" s="208"/>
      <c r="V586" s="208"/>
      <c r="W586" s="208"/>
      <c r="X586" s="209"/>
    </row>
    <row r="587" spans="1:24" ht="15.75" customHeight="1">
      <c r="A587" s="208"/>
      <c r="B587" s="208"/>
      <c r="C587" s="208"/>
      <c r="D587" s="267"/>
      <c r="E587" s="268"/>
      <c r="F587" s="268"/>
      <c r="G587" s="268"/>
      <c r="H587" s="268"/>
      <c r="I587" s="269"/>
      <c r="J587" s="269"/>
      <c r="K587" s="208"/>
      <c r="L587" s="208"/>
      <c r="M587" s="208"/>
      <c r="N587" s="208"/>
      <c r="O587" s="208"/>
      <c r="P587" s="208"/>
      <c r="Q587" s="208"/>
      <c r="R587" s="208"/>
      <c r="S587" s="208"/>
      <c r="T587" s="208"/>
      <c r="U587" s="208"/>
      <c r="V587" s="208"/>
      <c r="W587" s="208"/>
      <c r="X587" s="209"/>
    </row>
    <row r="588" spans="1:24" ht="15.75" customHeight="1">
      <c r="A588" s="208"/>
      <c r="B588" s="208"/>
      <c r="C588" s="208"/>
      <c r="D588" s="267"/>
      <c r="E588" s="268"/>
      <c r="F588" s="268"/>
      <c r="G588" s="268"/>
      <c r="H588" s="268"/>
      <c r="I588" s="269"/>
      <c r="J588" s="269"/>
      <c r="K588" s="208"/>
      <c r="L588" s="208"/>
      <c r="M588" s="208"/>
      <c r="N588" s="208"/>
      <c r="O588" s="208"/>
      <c r="P588" s="208"/>
      <c r="Q588" s="208"/>
      <c r="R588" s="208"/>
      <c r="S588" s="208"/>
      <c r="T588" s="208"/>
      <c r="U588" s="208"/>
      <c r="V588" s="208"/>
      <c r="W588" s="208"/>
      <c r="X588" s="209"/>
    </row>
    <row r="589" spans="1:24" ht="15.75" customHeight="1">
      <c r="A589" s="208"/>
      <c r="B589" s="208"/>
      <c r="C589" s="208"/>
      <c r="D589" s="267"/>
      <c r="E589" s="268"/>
      <c r="F589" s="268"/>
      <c r="G589" s="268"/>
      <c r="H589" s="268"/>
      <c r="I589" s="269"/>
      <c r="J589" s="269"/>
      <c r="K589" s="208"/>
      <c r="L589" s="208"/>
      <c r="M589" s="208"/>
      <c r="N589" s="208"/>
      <c r="O589" s="208"/>
      <c r="P589" s="208"/>
      <c r="Q589" s="208"/>
      <c r="R589" s="208"/>
      <c r="S589" s="208"/>
      <c r="T589" s="208"/>
      <c r="U589" s="208"/>
      <c r="V589" s="208"/>
      <c r="W589" s="208"/>
      <c r="X589" s="209"/>
    </row>
    <row r="590" spans="1:24" ht="15.75" customHeight="1">
      <c r="A590" s="208"/>
      <c r="B590" s="208"/>
      <c r="C590" s="208"/>
      <c r="D590" s="267"/>
      <c r="E590" s="268"/>
      <c r="F590" s="268"/>
      <c r="G590" s="268"/>
      <c r="H590" s="268"/>
      <c r="I590" s="269"/>
      <c r="J590" s="269"/>
      <c r="K590" s="208"/>
      <c r="L590" s="208"/>
      <c r="M590" s="208"/>
      <c r="N590" s="208"/>
      <c r="O590" s="208"/>
      <c r="P590" s="208"/>
      <c r="Q590" s="208"/>
      <c r="R590" s="208"/>
      <c r="S590" s="208"/>
      <c r="T590" s="208"/>
      <c r="U590" s="208"/>
      <c r="V590" s="208"/>
      <c r="W590" s="208"/>
      <c r="X590" s="209"/>
    </row>
    <row r="591" spans="1:24" ht="15.75" customHeight="1">
      <c r="A591" s="208"/>
      <c r="B591" s="208"/>
      <c r="C591" s="208"/>
      <c r="D591" s="267"/>
      <c r="E591" s="268"/>
      <c r="F591" s="268"/>
      <c r="G591" s="268"/>
      <c r="H591" s="268"/>
      <c r="I591" s="269"/>
      <c r="J591" s="269"/>
      <c r="K591" s="208"/>
      <c r="L591" s="208"/>
      <c r="M591" s="208"/>
      <c r="N591" s="208"/>
      <c r="O591" s="208"/>
      <c r="P591" s="208"/>
      <c r="Q591" s="208"/>
      <c r="R591" s="208"/>
      <c r="S591" s="208"/>
      <c r="T591" s="208"/>
      <c r="U591" s="208"/>
      <c r="V591" s="208"/>
      <c r="W591" s="208"/>
      <c r="X591" s="209"/>
    </row>
    <row r="592" spans="1:24" ht="15.75" customHeight="1">
      <c r="A592" s="208"/>
      <c r="B592" s="208"/>
      <c r="C592" s="208"/>
      <c r="D592" s="267"/>
      <c r="E592" s="268"/>
      <c r="F592" s="268"/>
      <c r="G592" s="268"/>
      <c r="H592" s="268"/>
      <c r="I592" s="269"/>
      <c r="J592" s="269"/>
      <c r="K592" s="208"/>
      <c r="L592" s="208"/>
      <c r="M592" s="208"/>
      <c r="N592" s="208"/>
      <c r="O592" s="208"/>
      <c r="P592" s="208"/>
      <c r="Q592" s="208"/>
      <c r="R592" s="208"/>
      <c r="S592" s="208"/>
      <c r="T592" s="208"/>
      <c r="U592" s="208"/>
      <c r="V592" s="208"/>
      <c r="W592" s="208"/>
      <c r="X592" s="209"/>
    </row>
    <row r="593" spans="1:24" ht="15.75" customHeight="1">
      <c r="A593" s="208"/>
      <c r="B593" s="208"/>
      <c r="C593" s="208"/>
      <c r="D593" s="267"/>
      <c r="E593" s="268"/>
      <c r="F593" s="268"/>
      <c r="G593" s="268"/>
      <c r="H593" s="268"/>
      <c r="I593" s="269"/>
      <c r="J593" s="269"/>
      <c r="K593" s="208"/>
      <c r="L593" s="208"/>
      <c r="M593" s="208"/>
      <c r="N593" s="208"/>
      <c r="O593" s="208"/>
      <c r="P593" s="208"/>
      <c r="Q593" s="208"/>
      <c r="R593" s="208"/>
      <c r="S593" s="208"/>
      <c r="T593" s="208"/>
      <c r="U593" s="208"/>
      <c r="V593" s="208"/>
      <c r="W593" s="208"/>
      <c r="X593" s="209"/>
    </row>
    <row r="594" spans="1:24" ht="15.75" customHeight="1">
      <c r="A594" s="208"/>
      <c r="B594" s="208"/>
      <c r="C594" s="208"/>
      <c r="D594" s="267"/>
      <c r="E594" s="268"/>
      <c r="F594" s="268"/>
      <c r="G594" s="268"/>
      <c r="H594" s="268"/>
      <c r="I594" s="269"/>
      <c r="J594" s="269"/>
      <c r="K594" s="208"/>
      <c r="L594" s="208"/>
      <c r="M594" s="208"/>
      <c r="N594" s="208"/>
      <c r="O594" s="208"/>
      <c r="P594" s="208"/>
      <c r="Q594" s="208"/>
      <c r="R594" s="208"/>
      <c r="S594" s="208"/>
      <c r="T594" s="208"/>
      <c r="U594" s="208"/>
      <c r="V594" s="208"/>
      <c r="W594" s="208"/>
      <c r="X594" s="209"/>
    </row>
    <row r="595" spans="1:24" ht="15.75" customHeight="1">
      <c r="A595" s="208"/>
      <c r="B595" s="208"/>
      <c r="C595" s="208"/>
      <c r="D595" s="267"/>
      <c r="E595" s="268"/>
      <c r="F595" s="268"/>
      <c r="G595" s="268"/>
      <c r="H595" s="268"/>
      <c r="I595" s="269"/>
      <c r="J595" s="269"/>
      <c r="K595" s="208"/>
      <c r="L595" s="208"/>
      <c r="M595" s="208"/>
      <c r="N595" s="208"/>
      <c r="O595" s="208"/>
      <c r="P595" s="208"/>
      <c r="Q595" s="208"/>
      <c r="R595" s="208"/>
      <c r="S595" s="208"/>
      <c r="T595" s="208"/>
      <c r="U595" s="208"/>
      <c r="V595" s="208"/>
      <c r="W595" s="208"/>
      <c r="X595" s="209"/>
    </row>
    <row r="596" spans="1:24" ht="15.75" customHeight="1">
      <c r="A596" s="208"/>
      <c r="B596" s="208"/>
      <c r="C596" s="208"/>
      <c r="D596" s="267"/>
      <c r="E596" s="268"/>
      <c r="F596" s="268"/>
      <c r="G596" s="268"/>
      <c r="H596" s="268"/>
      <c r="I596" s="269"/>
      <c r="J596" s="269"/>
      <c r="K596" s="208"/>
      <c r="L596" s="208"/>
      <c r="M596" s="208"/>
      <c r="N596" s="208"/>
      <c r="O596" s="208"/>
      <c r="P596" s="208"/>
      <c r="Q596" s="208"/>
      <c r="R596" s="208"/>
      <c r="S596" s="208"/>
      <c r="T596" s="208"/>
      <c r="U596" s="208"/>
      <c r="V596" s="208"/>
      <c r="W596" s="208"/>
      <c r="X596" s="209"/>
    </row>
    <row r="597" spans="1:24" ht="15.75" customHeight="1">
      <c r="A597" s="208"/>
      <c r="B597" s="208"/>
      <c r="C597" s="208"/>
      <c r="D597" s="267"/>
      <c r="E597" s="268"/>
      <c r="F597" s="268"/>
      <c r="G597" s="268"/>
      <c r="H597" s="268"/>
      <c r="I597" s="269"/>
      <c r="J597" s="269"/>
      <c r="K597" s="208"/>
      <c r="L597" s="208"/>
      <c r="M597" s="208"/>
      <c r="N597" s="208"/>
      <c r="O597" s="208"/>
      <c r="P597" s="208"/>
      <c r="Q597" s="208"/>
      <c r="R597" s="208"/>
      <c r="S597" s="208"/>
      <c r="T597" s="208"/>
      <c r="U597" s="208"/>
      <c r="V597" s="208"/>
      <c r="W597" s="208"/>
      <c r="X597" s="209"/>
    </row>
    <row r="598" spans="1:24" ht="15.75" customHeight="1">
      <c r="A598" s="208"/>
      <c r="B598" s="208"/>
      <c r="C598" s="208"/>
      <c r="D598" s="267"/>
      <c r="E598" s="268"/>
      <c r="F598" s="268"/>
      <c r="G598" s="268"/>
      <c r="H598" s="268"/>
      <c r="I598" s="269"/>
      <c r="J598" s="269"/>
      <c r="K598" s="208"/>
      <c r="L598" s="208"/>
      <c r="M598" s="208"/>
      <c r="N598" s="208"/>
      <c r="O598" s="208"/>
      <c r="P598" s="208"/>
      <c r="Q598" s="208"/>
      <c r="R598" s="208"/>
      <c r="S598" s="208"/>
      <c r="T598" s="208"/>
      <c r="U598" s="208"/>
      <c r="V598" s="208"/>
      <c r="W598" s="208"/>
      <c r="X598" s="209"/>
    </row>
    <row r="599" spans="1:24" ht="15.75" customHeight="1">
      <c r="A599" s="208"/>
      <c r="B599" s="208"/>
      <c r="C599" s="208"/>
      <c r="D599" s="267"/>
      <c r="E599" s="268"/>
      <c r="F599" s="268"/>
      <c r="G599" s="268"/>
      <c r="H599" s="268"/>
      <c r="I599" s="269"/>
      <c r="J599" s="269"/>
      <c r="K599" s="208"/>
      <c r="L599" s="208"/>
      <c r="M599" s="208"/>
      <c r="N599" s="208"/>
      <c r="O599" s="208"/>
      <c r="P599" s="208"/>
      <c r="Q599" s="208"/>
      <c r="R599" s="208"/>
      <c r="S599" s="208"/>
      <c r="T599" s="208"/>
      <c r="U599" s="208"/>
      <c r="V599" s="208"/>
      <c r="W599" s="208"/>
      <c r="X599" s="209"/>
    </row>
    <row r="600" spans="1:24" ht="15.75" customHeight="1">
      <c r="A600" s="208"/>
      <c r="B600" s="208"/>
      <c r="C600" s="208"/>
      <c r="D600" s="267"/>
      <c r="E600" s="268"/>
      <c r="F600" s="268"/>
      <c r="G600" s="268"/>
      <c r="H600" s="268"/>
      <c r="I600" s="269"/>
      <c r="J600" s="269"/>
      <c r="K600" s="208"/>
      <c r="L600" s="208"/>
      <c r="M600" s="208"/>
      <c r="N600" s="208"/>
      <c r="O600" s="208"/>
      <c r="P600" s="208"/>
      <c r="Q600" s="208"/>
      <c r="R600" s="208"/>
      <c r="S600" s="208"/>
      <c r="T600" s="208"/>
      <c r="U600" s="208"/>
      <c r="V600" s="208"/>
      <c r="W600" s="208"/>
      <c r="X600" s="209"/>
    </row>
    <row r="601" spans="1:24" ht="15.75" customHeight="1">
      <c r="A601" s="208"/>
      <c r="B601" s="208"/>
      <c r="C601" s="208"/>
      <c r="D601" s="267"/>
      <c r="E601" s="268"/>
      <c r="F601" s="268"/>
      <c r="G601" s="268"/>
      <c r="H601" s="268"/>
      <c r="I601" s="269"/>
      <c r="J601" s="269"/>
      <c r="K601" s="208"/>
      <c r="L601" s="208"/>
      <c r="M601" s="208"/>
      <c r="N601" s="208"/>
      <c r="O601" s="208"/>
      <c r="P601" s="208"/>
      <c r="Q601" s="208"/>
      <c r="R601" s="208"/>
      <c r="S601" s="208"/>
      <c r="T601" s="208"/>
      <c r="U601" s="208"/>
      <c r="V601" s="208"/>
      <c r="W601" s="208"/>
      <c r="X601" s="209"/>
    </row>
    <row r="602" spans="1:24" ht="15.75" customHeight="1">
      <c r="A602" s="208"/>
      <c r="B602" s="208"/>
      <c r="C602" s="208"/>
      <c r="D602" s="267"/>
      <c r="E602" s="268"/>
      <c r="F602" s="268"/>
      <c r="G602" s="268"/>
      <c r="H602" s="268"/>
      <c r="I602" s="269"/>
      <c r="J602" s="269"/>
      <c r="K602" s="208"/>
      <c r="L602" s="208"/>
      <c r="M602" s="208"/>
      <c r="N602" s="208"/>
      <c r="O602" s="208"/>
      <c r="P602" s="208"/>
      <c r="Q602" s="208"/>
      <c r="R602" s="208"/>
      <c r="S602" s="208"/>
      <c r="T602" s="208"/>
      <c r="U602" s="208"/>
      <c r="V602" s="208"/>
      <c r="W602" s="208"/>
      <c r="X602" s="209"/>
    </row>
    <row r="603" spans="1:24" ht="15.75" customHeight="1">
      <c r="A603" s="208"/>
      <c r="B603" s="208"/>
      <c r="C603" s="208"/>
      <c r="D603" s="267"/>
      <c r="E603" s="268"/>
      <c r="F603" s="268"/>
      <c r="G603" s="268"/>
      <c r="H603" s="268"/>
      <c r="I603" s="269"/>
      <c r="J603" s="269"/>
      <c r="K603" s="208"/>
      <c r="L603" s="208"/>
      <c r="M603" s="208"/>
      <c r="N603" s="208"/>
      <c r="O603" s="208"/>
      <c r="P603" s="208"/>
      <c r="Q603" s="208"/>
      <c r="R603" s="208"/>
      <c r="S603" s="208"/>
      <c r="T603" s="208"/>
      <c r="U603" s="208"/>
      <c r="V603" s="208"/>
      <c r="W603" s="208"/>
      <c r="X603" s="209"/>
    </row>
    <row r="604" spans="1:24" ht="15.75" customHeight="1">
      <c r="A604" s="208"/>
      <c r="B604" s="208"/>
      <c r="C604" s="208"/>
      <c r="D604" s="267"/>
      <c r="E604" s="268"/>
      <c r="F604" s="268"/>
      <c r="G604" s="268"/>
      <c r="H604" s="268"/>
      <c r="I604" s="269"/>
      <c r="J604" s="269"/>
      <c r="K604" s="208"/>
      <c r="L604" s="208"/>
      <c r="M604" s="208"/>
      <c r="N604" s="208"/>
      <c r="O604" s="208"/>
      <c r="P604" s="208"/>
      <c r="Q604" s="208"/>
      <c r="R604" s="208"/>
      <c r="S604" s="208"/>
      <c r="T604" s="208"/>
      <c r="U604" s="208"/>
      <c r="V604" s="208"/>
      <c r="W604" s="208"/>
      <c r="X604" s="209"/>
    </row>
    <row r="605" spans="1:24" ht="15.75" customHeight="1">
      <c r="A605" s="208"/>
      <c r="B605" s="208"/>
      <c r="C605" s="208"/>
      <c r="D605" s="267"/>
      <c r="E605" s="268"/>
      <c r="F605" s="268"/>
      <c r="G605" s="268"/>
      <c r="H605" s="268"/>
      <c r="I605" s="269"/>
      <c r="J605" s="269"/>
      <c r="K605" s="208"/>
      <c r="L605" s="208"/>
      <c r="M605" s="208"/>
      <c r="N605" s="208"/>
      <c r="O605" s="208"/>
      <c r="P605" s="208"/>
      <c r="Q605" s="208"/>
      <c r="R605" s="208"/>
      <c r="S605" s="208"/>
      <c r="T605" s="208"/>
      <c r="U605" s="208"/>
      <c r="V605" s="208"/>
      <c r="W605" s="208"/>
      <c r="X605" s="209"/>
    </row>
    <row r="606" spans="1:24" ht="15.75" customHeight="1">
      <c r="A606" s="208"/>
      <c r="B606" s="208"/>
      <c r="C606" s="208"/>
      <c r="D606" s="267"/>
      <c r="E606" s="268"/>
      <c r="F606" s="268"/>
      <c r="G606" s="268"/>
      <c r="H606" s="268"/>
      <c r="I606" s="269"/>
      <c r="J606" s="269"/>
      <c r="K606" s="208"/>
      <c r="L606" s="208"/>
      <c r="M606" s="208"/>
      <c r="N606" s="208"/>
      <c r="O606" s="208"/>
      <c r="P606" s="208"/>
      <c r="Q606" s="208"/>
      <c r="R606" s="208"/>
      <c r="S606" s="208"/>
      <c r="T606" s="208"/>
      <c r="U606" s="208"/>
      <c r="V606" s="208"/>
      <c r="W606" s="208"/>
      <c r="X606" s="209"/>
    </row>
    <row r="607" spans="1:24" ht="15.75" customHeight="1">
      <c r="A607" s="208"/>
      <c r="B607" s="208"/>
      <c r="C607" s="208"/>
      <c r="D607" s="267"/>
      <c r="E607" s="268"/>
      <c r="F607" s="268"/>
      <c r="G607" s="268"/>
      <c r="H607" s="268"/>
      <c r="I607" s="269"/>
      <c r="J607" s="269"/>
      <c r="K607" s="208"/>
      <c r="L607" s="208"/>
      <c r="M607" s="208"/>
      <c r="N607" s="208"/>
      <c r="O607" s="208"/>
      <c r="P607" s="208"/>
      <c r="Q607" s="208"/>
      <c r="R607" s="208"/>
      <c r="S607" s="208"/>
      <c r="T607" s="208"/>
      <c r="U607" s="208"/>
      <c r="V607" s="208"/>
      <c r="W607" s="208"/>
      <c r="X607" s="209"/>
    </row>
    <row r="608" spans="1:24" ht="15.75" customHeight="1">
      <c r="A608" s="208"/>
      <c r="B608" s="208"/>
      <c r="C608" s="208"/>
      <c r="D608" s="267"/>
      <c r="E608" s="268"/>
      <c r="F608" s="268"/>
      <c r="G608" s="268"/>
      <c r="H608" s="268"/>
      <c r="I608" s="269"/>
      <c r="J608" s="269"/>
      <c r="K608" s="208"/>
      <c r="L608" s="208"/>
      <c r="M608" s="208"/>
      <c r="N608" s="208"/>
      <c r="O608" s="208"/>
      <c r="P608" s="208"/>
      <c r="Q608" s="208"/>
      <c r="R608" s="208"/>
      <c r="S608" s="208"/>
      <c r="T608" s="208"/>
      <c r="U608" s="208"/>
      <c r="V608" s="208"/>
      <c r="W608" s="208"/>
      <c r="X608" s="209"/>
    </row>
    <row r="609" spans="1:24" ht="15.75" customHeight="1">
      <c r="A609" s="208"/>
      <c r="B609" s="208"/>
      <c r="C609" s="208"/>
      <c r="D609" s="267"/>
      <c r="E609" s="268"/>
      <c r="F609" s="268"/>
      <c r="G609" s="268"/>
      <c r="H609" s="268"/>
      <c r="I609" s="269"/>
      <c r="J609" s="269"/>
      <c r="K609" s="208"/>
      <c r="L609" s="208"/>
      <c r="M609" s="208"/>
      <c r="N609" s="208"/>
      <c r="O609" s="208"/>
      <c r="P609" s="208"/>
      <c r="Q609" s="208"/>
      <c r="R609" s="208"/>
      <c r="S609" s="208"/>
      <c r="T609" s="208"/>
      <c r="U609" s="208"/>
      <c r="V609" s="208"/>
      <c r="W609" s="208"/>
      <c r="X609" s="209"/>
    </row>
    <row r="610" spans="1:24" ht="15.75" customHeight="1">
      <c r="A610" s="208"/>
      <c r="B610" s="208"/>
      <c r="C610" s="208"/>
      <c r="D610" s="267"/>
      <c r="E610" s="268"/>
      <c r="F610" s="268"/>
      <c r="G610" s="268"/>
      <c r="H610" s="268"/>
      <c r="I610" s="269"/>
      <c r="J610" s="269"/>
      <c r="K610" s="208"/>
      <c r="L610" s="208"/>
      <c r="M610" s="208"/>
      <c r="N610" s="208"/>
      <c r="O610" s="208"/>
      <c r="P610" s="208"/>
      <c r="Q610" s="208"/>
      <c r="R610" s="208"/>
      <c r="S610" s="208"/>
      <c r="T610" s="208"/>
      <c r="U610" s="208"/>
      <c r="V610" s="208"/>
      <c r="W610" s="208"/>
      <c r="X610" s="209"/>
    </row>
    <row r="611" spans="1:24" ht="15.75" customHeight="1">
      <c r="A611" s="208"/>
      <c r="B611" s="208"/>
      <c r="C611" s="208"/>
      <c r="D611" s="267"/>
      <c r="E611" s="268"/>
      <c r="F611" s="268"/>
      <c r="G611" s="268"/>
      <c r="H611" s="268"/>
      <c r="I611" s="269"/>
      <c r="J611" s="269"/>
      <c r="K611" s="208"/>
      <c r="L611" s="208"/>
      <c r="M611" s="208"/>
      <c r="N611" s="208"/>
      <c r="O611" s="208"/>
      <c r="P611" s="208"/>
      <c r="Q611" s="208"/>
      <c r="R611" s="208"/>
      <c r="S611" s="208"/>
      <c r="T611" s="208"/>
      <c r="U611" s="208"/>
      <c r="V611" s="208"/>
      <c r="W611" s="208"/>
      <c r="X611" s="209"/>
    </row>
    <row r="612" spans="1:24" ht="15.75" customHeight="1">
      <c r="A612" s="208"/>
      <c r="B612" s="208"/>
      <c r="C612" s="208"/>
      <c r="D612" s="267"/>
      <c r="E612" s="268"/>
      <c r="F612" s="268"/>
      <c r="G612" s="268"/>
      <c r="H612" s="268"/>
      <c r="I612" s="269"/>
      <c r="J612" s="269"/>
      <c r="K612" s="208"/>
      <c r="L612" s="208"/>
      <c r="M612" s="208"/>
      <c r="N612" s="208"/>
      <c r="O612" s="208"/>
      <c r="P612" s="208"/>
      <c r="Q612" s="208"/>
      <c r="R612" s="208"/>
      <c r="S612" s="208"/>
      <c r="T612" s="208"/>
      <c r="U612" s="208"/>
      <c r="V612" s="208"/>
      <c r="W612" s="208"/>
      <c r="X612" s="209"/>
    </row>
    <row r="613" spans="1:24" ht="15.75" customHeight="1">
      <c r="A613" s="208"/>
      <c r="B613" s="208"/>
      <c r="C613" s="208"/>
      <c r="D613" s="267"/>
      <c r="E613" s="268"/>
      <c r="F613" s="268"/>
      <c r="G613" s="268"/>
      <c r="H613" s="268"/>
      <c r="I613" s="269"/>
      <c r="J613" s="269"/>
      <c r="K613" s="208"/>
      <c r="L613" s="208"/>
      <c r="M613" s="208"/>
      <c r="N613" s="208"/>
      <c r="O613" s="208"/>
      <c r="P613" s="208"/>
      <c r="Q613" s="208"/>
      <c r="R613" s="208"/>
      <c r="S613" s="208"/>
      <c r="T613" s="208"/>
      <c r="U613" s="208"/>
      <c r="V613" s="208"/>
      <c r="W613" s="208"/>
      <c r="X613" s="209"/>
    </row>
    <row r="614" spans="1:24" ht="15.75" customHeight="1">
      <c r="A614" s="208"/>
      <c r="B614" s="208"/>
      <c r="C614" s="208"/>
      <c r="D614" s="267"/>
      <c r="E614" s="268"/>
      <c r="F614" s="268"/>
      <c r="G614" s="268"/>
      <c r="H614" s="268"/>
      <c r="I614" s="269"/>
      <c r="J614" s="269"/>
      <c r="K614" s="208"/>
      <c r="L614" s="208"/>
      <c r="M614" s="208"/>
      <c r="N614" s="208"/>
      <c r="O614" s="208"/>
      <c r="P614" s="208"/>
      <c r="Q614" s="208"/>
      <c r="R614" s="208"/>
      <c r="S614" s="208"/>
      <c r="T614" s="208"/>
      <c r="U614" s="208"/>
      <c r="V614" s="208"/>
      <c r="W614" s="208"/>
      <c r="X614" s="209"/>
    </row>
    <row r="615" spans="1:24" ht="15.75" customHeight="1">
      <c r="A615" s="208"/>
      <c r="B615" s="208"/>
      <c r="C615" s="208"/>
      <c r="D615" s="267"/>
      <c r="E615" s="268"/>
      <c r="F615" s="268"/>
      <c r="G615" s="268"/>
      <c r="H615" s="268"/>
      <c r="I615" s="269"/>
      <c r="J615" s="269"/>
      <c r="K615" s="208"/>
      <c r="L615" s="208"/>
      <c r="M615" s="208"/>
      <c r="N615" s="208"/>
      <c r="O615" s="208"/>
      <c r="P615" s="208"/>
      <c r="Q615" s="208"/>
      <c r="R615" s="208"/>
      <c r="S615" s="208"/>
      <c r="T615" s="208"/>
      <c r="U615" s="208"/>
      <c r="V615" s="208"/>
      <c r="W615" s="208"/>
      <c r="X615" s="209"/>
    </row>
    <row r="616" spans="1:24" ht="15.75" customHeight="1">
      <c r="A616" s="208"/>
      <c r="B616" s="208"/>
      <c r="C616" s="208"/>
      <c r="D616" s="267"/>
      <c r="E616" s="268"/>
      <c r="F616" s="268"/>
      <c r="G616" s="268"/>
      <c r="H616" s="268"/>
      <c r="I616" s="269"/>
      <c r="J616" s="269"/>
      <c r="K616" s="208"/>
      <c r="L616" s="208"/>
      <c r="M616" s="208"/>
      <c r="N616" s="208"/>
      <c r="O616" s="208"/>
      <c r="P616" s="208"/>
      <c r="Q616" s="208"/>
      <c r="R616" s="208"/>
      <c r="S616" s="208"/>
      <c r="T616" s="208"/>
      <c r="U616" s="208"/>
      <c r="V616" s="208"/>
      <c r="W616" s="208"/>
      <c r="X616" s="209"/>
    </row>
    <row r="617" spans="1:24" ht="15.75" customHeight="1">
      <c r="A617" s="208"/>
      <c r="B617" s="208"/>
      <c r="C617" s="208"/>
      <c r="D617" s="267"/>
      <c r="E617" s="268"/>
      <c r="F617" s="268"/>
      <c r="G617" s="268"/>
      <c r="H617" s="268"/>
      <c r="I617" s="269"/>
      <c r="J617" s="269"/>
      <c r="K617" s="208"/>
      <c r="L617" s="208"/>
      <c r="M617" s="208"/>
      <c r="N617" s="208"/>
      <c r="O617" s="208"/>
      <c r="P617" s="208"/>
      <c r="Q617" s="208"/>
      <c r="R617" s="208"/>
      <c r="S617" s="208"/>
      <c r="T617" s="208"/>
      <c r="U617" s="208"/>
      <c r="V617" s="208"/>
      <c r="W617" s="208"/>
      <c r="X617" s="209"/>
    </row>
    <row r="618" spans="1:24" ht="15.75" customHeight="1">
      <c r="A618" s="208"/>
      <c r="B618" s="208"/>
      <c r="C618" s="208"/>
      <c r="D618" s="267"/>
      <c r="E618" s="268"/>
      <c r="F618" s="268"/>
      <c r="G618" s="268"/>
      <c r="H618" s="268"/>
      <c r="I618" s="269"/>
      <c r="J618" s="269"/>
      <c r="K618" s="208"/>
      <c r="L618" s="208"/>
      <c r="M618" s="208"/>
      <c r="N618" s="208"/>
      <c r="O618" s="208"/>
      <c r="P618" s="208"/>
      <c r="Q618" s="208"/>
      <c r="R618" s="208"/>
      <c r="S618" s="208"/>
      <c r="T618" s="208"/>
      <c r="U618" s="208"/>
      <c r="V618" s="208"/>
      <c r="W618" s="208"/>
      <c r="X618" s="209"/>
    </row>
    <row r="619" spans="1:24" ht="15.75" customHeight="1">
      <c r="A619" s="208"/>
      <c r="B619" s="208"/>
      <c r="C619" s="208"/>
      <c r="D619" s="267"/>
      <c r="E619" s="268"/>
      <c r="F619" s="268"/>
      <c r="G619" s="268"/>
      <c r="H619" s="268"/>
      <c r="I619" s="269"/>
      <c r="J619" s="269"/>
      <c r="K619" s="208"/>
      <c r="L619" s="208"/>
      <c r="M619" s="208"/>
      <c r="N619" s="208"/>
      <c r="O619" s="208"/>
      <c r="P619" s="208"/>
      <c r="Q619" s="208"/>
      <c r="R619" s="208"/>
      <c r="S619" s="208"/>
      <c r="T619" s="208"/>
      <c r="U619" s="208"/>
      <c r="V619" s="208"/>
      <c r="W619" s="208"/>
      <c r="X619" s="209"/>
    </row>
    <row r="620" spans="1:24" ht="15.75" customHeight="1">
      <c r="A620" s="208"/>
      <c r="B620" s="208"/>
      <c r="C620" s="208"/>
      <c r="D620" s="267"/>
      <c r="E620" s="268"/>
      <c r="F620" s="268"/>
      <c r="G620" s="268"/>
      <c r="H620" s="268"/>
      <c r="I620" s="269"/>
      <c r="J620" s="269"/>
      <c r="K620" s="208"/>
      <c r="L620" s="208"/>
      <c r="M620" s="208"/>
      <c r="N620" s="208"/>
      <c r="O620" s="208"/>
      <c r="P620" s="208"/>
      <c r="Q620" s="208"/>
      <c r="R620" s="208"/>
      <c r="S620" s="208"/>
      <c r="T620" s="208"/>
      <c r="U620" s="208"/>
      <c r="V620" s="208"/>
      <c r="W620" s="208"/>
      <c r="X620" s="209"/>
    </row>
    <row r="621" spans="1:24" ht="15.75" customHeight="1">
      <c r="A621" s="208"/>
      <c r="B621" s="208"/>
      <c r="C621" s="208"/>
      <c r="D621" s="267"/>
      <c r="E621" s="268"/>
      <c r="F621" s="268"/>
      <c r="G621" s="268"/>
      <c r="H621" s="268"/>
      <c r="I621" s="269"/>
      <c r="J621" s="269"/>
      <c r="K621" s="208"/>
      <c r="L621" s="208"/>
      <c r="M621" s="208"/>
      <c r="N621" s="208"/>
      <c r="O621" s="208"/>
      <c r="P621" s="208"/>
      <c r="Q621" s="208"/>
      <c r="R621" s="208"/>
      <c r="S621" s="208"/>
      <c r="T621" s="208"/>
      <c r="U621" s="208"/>
      <c r="V621" s="208"/>
      <c r="W621" s="208"/>
      <c r="X621" s="209"/>
    </row>
    <row r="622" spans="1:24" ht="15.75" customHeight="1">
      <c r="A622" s="208"/>
      <c r="B622" s="208"/>
      <c r="C622" s="208"/>
      <c r="D622" s="267"/>
      <c r="E622" s="268"/>
      <c r="F622" s="268"/>
      <c r="G622" s="268"/>
      <c r="H622" s="268"/>
      <c r="I622" s="269"/>
      <c r="J622" s="269"/>
      <c r="K622" s="208"/>
      <c r="L622" s="208"/>
      <c r="M622" s="208"/>
      <c r="N622" s="208"/>
      <c r="O622" s="208"/>
      <c r="P622" s="208"/>
      <c r="Q622" s="208"/>
      <c r="R622" s="208"/>
      <c r="S622" s="208"/>
      <c r="T622" s="208"/>
      <c r="U622" s="208"/>
      <c r="V622" s="208"/>
      <c r="W622" s="208"/>
      <c r="X622" s="209"/>
    </row>
    <row r="623" spans="1:24" ht="15.75" customHeight="1">
      <c r="A623" s="208"/>
      <c r="B623" s="208"/>
      <c r="C623" s="208"/>
      <c r="D623" s="267"/>
      <c r="E623" s="268"/>
      <c r="F623" s="268"/>
      <c r="G623" s="268"/>
      <c r="H623" s="268"/>
      <c r="I623" s="269"/>
      <c r="J623" s="269"/>
      <c r="K623" s="208"/>
      <c r="L623" s="208"/>
      <c r="M623" s="208"/>
      <c r="N623" s="208"/>
      <c r="O623" s="208"/>
      <c r="P623" s="208"/>
      <c r="Q623" s="208"/>
      <c r="R623" s="208"/>
      <c r="S623" s="208"/>
      <c r="T623" s="208"/>
      <c r="U623" s="208"/>
      <c r="V623" s="208"/>
      <c r="W623" s="208"/>
      <c r="X623" s="209"/>
    </row>
    <row r="624" spans="1:24" ht="15.75" customHeight="1">
      <c r="A624" s="208"/>
      <c r="B624" s="208"/>
      <c r="C624" s="208"/>
      <c r="D624" s="267"/>
      <c r="E624" s="268"/>
      <c r="F624" s="268"/>
      <c r="G624" s="268"/>
      <c r="H624" s="268"/>
      <c r="I624" s="269"/>
      <c r="J624" s="269"/>
      <c r="K624" s="208"/>
      <c r="L624" s="208"/>
      <c r="M624" s="208"/>
      <c r="N624" s="208"/>
      <c r="O624" s="208"/>
      <c r="P624" s="208"/>
      <c r="Q624" s="208"/>
      <c r="R624" s="208"/>
      <c r="S624" s="208"/>
      <c r="T624" s="208"/>
      <c r="U624" s="208"/>
      <c r="V624" s="208"/>
      <c r="W624" s="208"/>
      <c r="X624" s="209"/>
    </row>
    <row r="625" spans="1:24" ht="15.75" customHeight="1">
      <c r="A625" s="208"/>
      <c r="B625" s="208"/>
      <c r="C625" s="208"/>
      <c r="D625" s="267"/>
      <c r="E625" s="268"/>
      <c r="F625" s="268"/>
      <c r="G625" s="268"/>
      <c r="H625" s="268"/>
      <c r="I625" s="269"/>
      <c r="J625" s="269"/>
      <c r="K625" s="208"/>
      <c r="L625" s="208"/>
      <c r="M625" s="208"/>
      <c r="N625" s="208"/>
      <c r="O625" s="208"/>
      <c r="P625" s="208"/>
      <c r="Q625" s="208"/>
      <c r="R625" s="208"/>
      <c r="S625" s="208"/>
      <c r="T625" s="208"/>
      <c r="U625" s="208"/>
      <c r="V625" s="208"/>
      <c r="W625" s="208"/>
      <c r="X625" s="209"/>
    </row>
    <row r="626" spans="1:24" ht="15.75" customHeight="1">
      <c r="A626" s="208"/>
      <c r="B626" s="208"/>
      <c r="C626" s="208"/>
      <c r="D626" s="267"/>
      <c r="E626" s="268"/>
      <c r="F626" s="268"/>
      <c r="G626" s="268"/>
      <c r="H626" s="268"/>
      <c r="I626" s="269"/>
      <c r="J626" s="269"/>
      <c r="K626" s="208"/>
      <c r="L626" s="208"/>
      <c r="M626" s="208"/>
      <c r="N626" s="208"/>
      <c r="O626" s="208"/>
      <c r="P626" s="208"/>
      <c r="Q626" s="208"/>
      <c r="R626" s="208"/>
      <c r="S626" s="208"/>
      <c r="T626" s="208"/>
      <c r="U626" s="208"/>
      <c r="V626" s="208"/>
      <c r="W626" s="208"/>
      <c r="X626" s="209"/>
    </row>
    <row r="627" spans="1:24" ht="15.75" customHeight="1">
      <c r="A627" s="208"/>
      <c r="B627" s="208"/>
      <c r="C627" s="208"/>
      <c r="D627" s="267"/>
      <c r="E627" s="268"/>
      <c r="F627" s="268"/>
      <c r="G627" s="268"/>
      <c r="H627" s="268"/>
      <c r="I627" s="269"/>
      <c r="J627" s="269"/>
      <c r="K627" s="208"/>
      <c r="L627" s="208"/>
      <c r="M627" s="208"/>
      <c r="N627" s="208"/>
      <c r="O627" s="208"/>
      <c r="P627" s="208"/>
      <c r="Q627" s="208"/>
      <c r="R627" s="208"/>
      <c r="S627" s="208"/>
      <c r="T627" s="208"/>
      <c r="U627" s="208"/>
      <c r="V627" s="208"/>
      <c r="W627" s="208"/>
      <c r="X627" s="209"/>
    </row>
    <row r="628" spans="1:24" ht="15.75" customHeight="1">
      <c r="A628" s="208"/>
      <c r="B628" s="208"/>
      <c r="C628" s="208"/>
      <c r="D628" s="267"/>
      <c r="E628" s="268"/>
      <c r="F628" s="268"/>
      <c r="G628" s="268"/>
      <c r="H628" s="268"/>
      <c r="I628" s="269"/>
      <c r="J628" s="269"/>
      <c r="K628" s="208"/>
      <c r="L628" s="208"/>
      <c r="M628" s="208"/>
      <c r="N628" s="208"/>
      <c r="O628" s="208"/>
      <c r="P628" s="208"/>
      <c r="Q628" s="208"/>
      <c r="R628" s="208"/>
      <c r="S628" s="208"/>
      <c r="T628" s="208"/>
      <c r="U628" s="208"/>
      <c r="V628" s="208"/>
      <c r="W628" s="208"/>
      <c r="X628" s="209"/>
    </row>
    <row r="629" spans="1:24" ht="15.75" customHeight="1">
      <c r="A629" s="208"/>
      <c r="B629" s="208"/>
      <c r="C629" s="208"/>
      <c r="D629" s="267"/>
      <c r="E629" s="268"/>
      <c r="F629" s="268"/>
      <c r="G629" s="268"/>
      <c r="H629" s="268"/>
      <c r="I629" s="269"/>
      <c r="J629" s="269"/>
      <c r="K629" s="208"/>
      <c r="L629" s="208"/>
      <c r="M629" s="208"/>
      <c r="N629" s="208"/>
      <c r="O629" s="208"/>
      <c r="P629" s="208"/>
      <c r="Q629" s="208"/>
      <c r="R629" s="208"/>
      <c r="S629" s="208"/>
      <c r="T629" s="208"/>
      <c r="U629" s="208"/>
      <c r="V629" s="208"/>
      <c r="W629" s="208"/>
      <c r="X629" s="209"/>
    </row>
    <row r="630" spans="1:24" ht="15.75" customHeight="1">
      <c r="A630" s="208"/>
      <c r="B630" s="208"/>
      <c r="C630" s="208"/>
      <c r="D630" s="267"/>
      <c r="E630" s="268"/>
      <c r="F630" s="268"/>
      <c r="G630" s="268"/>
      <c r="H630" s="268"/>
      <c r="I630" s="269"/>
      <c r="J630" s="269"/>
      <c r="K630" s="208"/>
      <c r="L630" s="208"/>
      <c r="M630" s="208"/>
      <c r="N630" s="208"/>
      <c r="O630" s="208"/>
      <c r="P630" s="208"/>
      <c r="Q630" s="208"/>
      <c r="R630" s="208"/>
      <c r="S630" s="208"/>
      <c r="T630" s="208"/>
      <c r="U630" s="208"/>
      <c r="V630" s="208"/>
      <c r="W630" s="208"/>
      <c r="X630" s="209"/>
    </row>
    <row r="631" spans="1:24" ht="15.75" customHeight="1">
      <c r="A631" s="208"/>
      <c r="B631" s="208"/>
      <c r="C631" s="208"/>
      <c r="D631" s="267"/>
      <c r="E631" s="268"/>
      <c r="F631" s="268"/>
      <c r="G631" s="268"/>
      <c r="H631" s="268"/>
      <c r="I631" s="269"/>
      <c r="J631" s="269"/>
      <c r="K631" s="208"/>
      <c r="L631" s="208"/>
      <c r="M631" s="208"/>
      <c r="N631" s="208"/>
      <c r="O631" s="208"/>
      <c r="P631" s="208"/>
      <c r="Q631" s="208"/>
      <c r="R631" s="208"/>
      <c r="S631" s="208"/>
      <c r="T631" s="208"/>
      <c r="U631" s="208"/>
      <c r="V631" s="208"/>
      <c r="W631" s="208"/>
      <c r="X631" s="209"/>
    </row>
    <row r="632" spans="1:24" ht="15.75" customHeight="1">
      <c r="A632" s="208"/>
      <c r="B632" s="208"/>
      <c r="C632" s="208"/>
      <c r="D632" s="267"/>
      <c r="E632" s="268"/>
      <c r="F632" s="268"/>
      <c r="G632" s="268"/>
      <c r="H632" s="268"/>
      <c r="I632" s="269"/>
      <c r="J632" s="269"/>
      <c r="K632" s="208"/>
      <c r="L632" s="208"/>
      <c r="M632" s="208"/>
      <c r="N632" s="208"/>
      <c r="O632" s="208"/>
      <c r="P632" s="208"/>
      <c r="Q632" s="208"/>
      <c r="R632" s="208"/>
      <c r="S632" s="208"/>
      <c r="T632" s="208"/>
      <c r="U632" s="208"/>
      <c r="V632" s="208"/>
      <c r="W632" s="208"/>
      <c r="X632" s="209"/>
    </row>
    <row r="633" spans="1:24" ht="15.75" customHeight="1">
      <c r="A633" s="208"/>
      <c r="B633" s="208"/>
      <c r="C633" s="208"/>
      <c r="D633" s="267"/>
      <c r="E633" s="268"/>
      <c r="F633" s="268"/>
      <c r="G633" s="268"/>
      <c r="H633" s="268"/>
      <c r="I633" s="269"/>
      <c r="J633" s="269"/>
      <c r="K633" s="208"/>
      <c r="L633" s="208"/>
      <c r="M633" s="208"/>
      <c r="N633" s="208"/>
      <c r="O633" s="208"/>
      <c r="P633" s="208"/>
      <c r="Q633" s="208"/>
      <c r="R633" s="208"/>
      <c r="S633" s="208"/>
      <c r="T633" s="208"/>
      <c r="U633" s="208"/>
      <c r="V633" s="208"/>
      <c r="W633" s="208"/>
      <c r="X633" s="209"/>
    </row>
    <row r="634" spans="1:24" ht="15.75" customHeight="1">
      <c r="A634" s="208"/>
      <c r="B634" s="208"/>
      <c r="C634" s="208"/>
      <c r="D634" s="267"/>
      <c r="E634" s="268"/>
      <c r="F634" s="268"/>
      <c r="G634" s="268"/>
      <c r="H634" s="268"/>
      <c r="I634" s="269"/>
      <c r="J634" s="269"/>
      <c r="K634" s="208"/>
      <c r="L634" s="208"/>
      <c r="M634" s="208"/>
      <c r="N634" s="208"/>
      <c r="O634" s="208"/>
      <c r="P634" s="208"/>
      <c r="Q634" s="208"/>
      <c r="R634" s="208"/>
      <c r="S634" s="208"/>
      <c r="T634" s="208"/>
      <c r="U634" s="208"/>
      <c r="V634" s="208"/>
      <c r="W634" s="208"/>
      <c r="X634" s="209"/>
    </row>
    <row r="635" spans="1:24" ht="15.75" customHeight="1">
      <c r="A635" s="208"/>
      <c r="B635" s="208"/>
      <c r="C635" s="208"/>
      <c r="D635" s="267"/>
      <c r="E635" s="268"/>
      <c r="F635" s="268"/>
      <c r="G635" s="268"/>
      <c r="H635" s="268"/>
      <c r="I635" s="269"/>
      <c r="J635" s="269"/>
      <c r="K635" s="208"/>
      <c r="L635" s="208"/>
      <c r="M635" s="208"/>
      <c r="N635" s="208"/>
      <c r="O635" s="208"/>
      <c r="P635" s="208"/>
      <c r="Q635" s="208"/>
      <c r="R635" s="208"/>
      <c r="S635" s="208"/>
      <c r="T635" s="208"/>
      <c r="U635" s="208"/>
      <c r="V635" s="208"/>
      <c r="W635" s="208"/>
      <c r="X635" s="209"/>
    </row>
    <row r="636" spans="1:24" ht="15.75" customHeight="1">
      <c r="A636" s="208"/>
      <c r="B636" s="208"/>
      <c r="C636" s="208"/>
      <c r="D636" s="267"/>
      <c r="E636" s="268"/>
      <c r="F636" s="268"/>
      <c r="G636" s="268"/>
      <c r="H636" s="268"/>
      <c r="I636" s="269"/>
      <c r="J636" s="269"/>
      <c r="K636" s="208"/>
      <c r="L636" s="208"/>
      <c r="M636" s="208"/>
      <c r="N636" s="208"/>
      <c r="O636" s="208"/>
      <c r="P636" s="208"/>
      <c r="Q636" s="208"/>
      <c r="R636" s="208"/>
      <c r="S636" s="208"/>
      <c r="T636" s="208"/>
      <c r="U636" s="208"/>
      <c r="V636" s="208"/>
      <c r="W636" s="208"/>
      <c r="X636" s="209"/>
    </row>
    <row r="637" spans="1:24" ht="15.75" customHeight="1">
      <c r="A637" s="208"/>
      <c r="B637" s="208"/>
      <c r="C637" s="208"/>
      <c r="D637" s="267"/>
      <c r="E637" s="268"/>
      <c r="F637" s="268"/>
      <c r="G637" s="268"/>
      <c r="H637" s="268"/>
      <c r="I637" s="269"/>
      <c r="J637" s="269"/>
      <c r="K637" s="208"/>
      <c r="L637" s="208"/>
      <c r="M637" s="208"/>
      <c r="N637" s="208"/>
      <c r="O637" s="208"/>
      <c r="P637" s="208"/>
      <c r="Q637" s="208"/>
      <c r="R637" s="208"/>
      <c r="S637" s="208"/>
      <c r="T637" s="208"/>
      <c r="U637" s="208"/>
      <c r="V637" s="208"/>
      <c r="W637" s="208"/>
      <c r="X637" s="209"/>
    </row>
    <row r="638" spans="1:24" ht="15.75" customHeight="1">
      <c r="A638" s="208"/>
      <c r="B638" s="208"/>
      <c r="C638" s="208"/>
      <c r="D638" s="267"/>
      <c r="E638" s="268"/>
      <c r="F638" s="268"/>
      <c r="G638" s="268"/>
      <c r="H638" s="268"/>
      <c r="I638" s="269"/>
      <c r="J638" s="269"/>
      <c r="K638" s="208"/>
      <c r="L638" s="208"/>
      <c r="M638" s="208"/>
      <c r="N638" s="208"/>
      <c r="O638" s="208"/>
      <c r="P638" s="208"/>
      <c r="Q638" s="208"/>
      <c r="R638" s="208"/>
      <c r="S638" s="208"/>
      <c r="T638" s="208"/>
      <c r="U638" s="208"/>
      <c r="V638" s="208"/>
      <c r="W638" s="208"/>
      <c r="X638" s="209"/>
    </row>
    <row r="639" spans="1:24" ht="15.75" customHeight="1">
      <c r="A639" s="208"/>
      <c r="B639" s="208"/>
      <c r="C639" s="208"/>
      <c r="D639" s="267"/>
      <c r="E639" s="268"/>
      <c r="F639" s="268"/>
      <c r="G639" s="268"/>
      <c r="H639" s="268"/>
      <c r="I639" s="269"/>
      <c r="J639" s="269"/>
      <c r="K639" s="208"/>
      <c r="L639" s="208"/>
      <c r="M639" s="208"/>
      <c r="N639" s="208"/>
      <c r="O639" s="208"/>
      <c r="P639" s="208"/>
      <c r="Q639" s="208"/>
      <c r="R639" s="208"/>
      <c r="S639" s="208"/>
      <c r="T639" s="208"/>
      <c r="U639" s="208"/>
      <c r="V639" s="208"/>
      <c r="W639" s="208"/>
      <c r="X639" s="209"/>
    </row>
    <row r="640" spans="1:24" ht="15.75" customHeight="1">
      <c r="A640" s="208"/>
      <c r="B640" s="208"/>
      <c r="C640" s="208"/>
      <c r="D640" s="267"/>
      <c r="E640" s="268"/>
      <c r="F640" s="268"/>
      <c r="G640" s="268"/>
      <c r="H640" s="268"/>
      <c r="I640" s="269"/>
      <c r="J640" s="269"/>
      <c r="K640" s="208"/>
      <c r="L640" s="208"/>
      <c r="M640" s="208"/>
      <c r="N640" s="208"/>
      <c r="O640" s="208"/>
      <c r="P640" s="208"/>
      <c r="Q640" s="208"/>
      <c r="R640" s="208"/>
      <c r="S640" s="208"/>
      <c r="T640" s="208"/>
      <c r="U640" s="208"/>
      <c r="V640" s="208"/>
      <c r="W640" s="208"/>
      <c r="X640" s="209"/>
    </row>
    <row r="641" spans="1:24" ht="15.75" customHeight="1">
      <c r="A641" s="208"/>
      <c r="B641" s="208"/>
      <c r="C641" s="208"/>
      <c r="D641" s="267"/>
      <c r="E641" s="268"/>
      <c r="F641" s="268"/>
      <c r="G641" s="268"/>
      <c r="H641" s="268"/>
      <c r="I641" s="269"/>
      <c r="J641" s="269"/>
      <c r="K641" s="208"/>
      <c r="L641" s="208"/>
      <c r="M641" s="208"/>
      <c r="N641" s="208"/>
      <c r="O641" s="208"/>
      <c r="P641" s="208"/>
      <c r="Q641" s="208"/>
      <c r="R641" s="208"/>
      <c r="S641" s="208"/>
      <c r="T641" s="208"/>
      <c r="U641" s="208"/>
      <c r="V641" s="208"/>
      <c r="W641" s="208"/>
      <c r="X641" s="209"/>
    </row>
    <row r="642" spans="1:24" ht="15.75" customHeight="1">
      <c r="A642" s="208"/>
      <c r="B642" s="208"/>
      <c r="C642" s="208"/>
      <c r="D642" s="267"/>
      <c r="E642" s="268"/>
      <c r="F642" s="268"/>
      <c r="G642" s="268"/>
      <c r="H642" s="268"/>
      <c r="I642" s="269"/>
      <c r="J642" s="269"/>
      <c r="K642" s="208"/>
      <c r="L642" s="208"/>
      <c r="M642" s="208"/>
      <c r="N642" s="208"/>
      <c r="O642" s="208"/>
      <c r="P642" s="208"/>
      <c r="Q642" s="208"/>
      <c r="R642" s="208"/>
      <c r="S642" s="208"/>
      <c r="T642" s="208"/>
      <c r="U642" s="208"/>
      <c r="V642" s="208"/>
      <c r="W642" s="208"/>
      <c r="X642" s="209"/>
    </row>
    <row r="643" spans="1:24" ht="15.75" customHeight="1">
      <c r="A643" s="208"/>
      <c r="B643" s="208"/>
      <c r="C643" s="208"/>
      <c r="D643" s="267"/>
      <c r="E643" s="268"/>
      <c r="F643" s="268"/>
      <c r="G643" s="268"/>
      <c r="H643" s="268"/>
      <c r="I643" s="269"/>
      <c r="J643" s="269"/>
      <c r="K643" s="208"/>
      <c r="L643" s="208"/>
      <c r="M643" s="208"/>
      <c r="N643" s="208"/>
      <c r="O643" s="208"/>
      <c r="P643" s="208"/>
      <c r="Q643" s="208"/>
      <c r="R643" s="208"/>
      <c r="S643" s="208"/>
      <c r="T643" s="208"/>
      <c r="U643" s="208"/>
      <c r="V643" s="208"/>
      <c r="W643" s="208"/>
      <c r="X643" s="209"/>
    </row>
    <row r="644" spans="1:24" ht="15.75" customHeight="1">
      <c r="A644" s="208"/>
      <c r="B644" s="208"/>
      <c r="C644" s="208"/>
      <c r="D644" s="267"/>
      <c r="E644" s="268"/>
      <c r="F644" s="268"/>
      <c r="G644" s="268"/>
      <c r="H644" s="268"/>
      <c r="I644" s="269"/>
      <c r="J644" s="269"/>
      <c r="K644" s="208"/>
      <c r="L644" s="208"/>
      <c r="M644" s="208"/>
      <c r="N644" s="208"/>
      <c r="O644" s="208"/>
      <c r="P644" s="208"/>
      <c r="Q644" s="208"/>
      <c r="R644" s="208"/>
      <c r="S644" s="208"/>
      <c r="T644" s="208"/>
      <c r="U644" s="208"/>
      <c r="V644" s="208"/>
      <c r="W644" s="208"/>
      <c r="X644" s="209"/>
    </row>
    <row r="645" spans="1:24" ht="15.75" customHeight="1">
      <c r="A645" s="208"/>
      <c r="B645" s="208"/>
      <c r="C645" s="208"/>
      <c r="D645" s="267"/>
      <c r="E645" s="268"/>
      <c r="F645" s="268"/>
      <c r="G645" s="268"/>
      <c r="H645" s="268"/>
      <c r="I645" s="269"/>
      <c r="J645" s="269"/>
      <c r="K645" s="208"/>
      <c r="L645" s="208"/>
      <c r="M645" s="208"/>
      <c r="N645" s="208"/>
      <c r="O645" s="208"/>
      <c r="P645" s="208"/>
      <c r="Q645" s="208"/>
      <c r="R645" s="208"/>
      <c r="S645" s="208"/>
      <c r="T645" s="208"/>
      <c r="U645" s="208"/>
      <c r="V645" s="208"/>
      <c r="W645" s="208"/>
      <c r="X645" s="209"/>
    </row>
    <row r="646" spans="1:24" ht="15.75" customHeight="1">
      <c r="A646" s="208"/>
      <c r="B646" s="208"/>
      <c r="C646" s="208"/>
      <c r="D646" s="267"/>
      <c r="E646" s="268"/>
      <c r="F646" s="268"/>
      <c r="G646" s="268"/>
      <c r="H646" s="268"/>
      <c r="I646" s="269"/>
      <c r="J646" s="269"/>
      <c r="K646" s="208"/>
      <c r="L646" s="208"/>
      <c r="M646" s="208"/>
      <c r="N646" s="208"/>
      <c r="O646" s="208"/>
      <c r="P646" s="208"/>
      <c r="Q646" s="208"/>
      <c r="R646" s="208"/>
      <c r="S646" s="208"/>
      <c r="T646" s="208"/>
      <c r="U646" s="208"/>
      <c r="V646" s="208"/>
      <c r="W646" s="208"/>
      <c r="X646" s="209"/>
    </row>
    <row r="647" spans="1:24" ht="15.75" customHeight="1">
      <c r="A647" s="208"/>
      <c r="B647" s="208"/>
      <c r="C647" s="208"/>
      <c r="D647" s="267"/>
      <c r="E647" s="268"/>
      <c r="F647" s="268"/>
      <c r="G647" s="268"/>
      <c r="H647" s="268"/>
      <c r="I647" s="269"/>
      <c r="J647" s="269"/>
      <c r="K647" s="208"/>
      <c r="L647" s="208"/>
      <c r="M647" s="208"/>
      <c r="N647" s="208"/>
      <c r="O647" s="208"/>
      <c r="P647" s="208"/>
      <c r="Q647" s="208"/>
      <c r="R647" s="208"/>
      <c r="S647" s="208"/>
      <c r="T647" s="208"/>
      <c r="U647" s="208"/>
      <c r="V647" s="208"/>
      <c r="W647" s="208"/>
      <c r="X647" s="209"/>
    </row>
    <row r="648" spans="1:24" ht="15.75" customHeight="1">
      <c r="A648" s="208"/>
      <c r="B648" s="208"/>
      <c r="C648" s="208"/>
      <c r="D648" s="267"/>
      <c r="E648" s="268"/>
      <c r="F648" s="268"/>
      <c r="G648" s="268"/>
      <c r="H648" s="268"/>
      <c r="I648" s="269"/>
      <c r="J648" s="269"/>
      <c r="K648" s="208"/>
      <c r="L648" s="208"/>
      <c r="M648" s="208"/>
      <c r="N648" s="208"/>
      <c r="O648" s="208"/>
      <c r="P648" s="208"/>
      <c r="Q648" s="208"/>
      <c r="R648" s="208"/>
      <c r="S648" s="208"/>
      <c r="T648" s="208"/>
      <c r="U648" s="208"/>
      <c r="V648" s="208"/>
      <c r="W648" s="208"/>
      <c r="X648" s="209"/>
    </row>
    <row r="649" spans="1:24" ht="15.75" customHeight="1">
      <c r="A649" s="208"/>
      <c r="B649" s="208"/>
      <c r="C649" s="208"/>
      <c r="D649" s="267"/>
      <c r="E649" s="268"/>
      <c r="F649" s="268"/>
      <c r="G649" s="268"/>
      <c r="H649" s="268"/>
      <c r="I649" s="269"/>
      <c r="J649" s="269"/>
      <c r="K649" s="208"/>
      <c r="L649" s="208"/>
      <c r="M649" s="208"/>
      <c r="N649" s="208"/>
      <c r="O649" s="208"/>
      <c r="P649" s="208"/>
      <c r="Q649" s="208"/>
      <c r="R649" s="208"/>
      <c r="S649" s="208"/>
      <c r="T649" s="208"/>
      <c r="U649" s="208"/>
      <c r="V649" s="208"/>
      <c r="W649" s="208"/>
      <c r="X649" s="209"/>
    </row>
    <row r="650" spans="1:24" ht="15.75" customHeight="1">
      <c r="A650" s="208"/>
      <c r="B650" s="208"/>
      <c r="C650" s="208"/>
      <c r="D650" s="267"/>
      <c r="E650" s="268"/>
      <c r="F650" s="268"/>
      <c r="G650" s="268"/>
      <c r="H650" s="268"/>
      <c r="I650" s="269"/>
      <c r="J650" s="269"/>
      <c r="K650" s="208"/>
      <c r="L650" s="208"/>
      <c r="M650" s="208"/>
      <c r="N650" s="208"/>
      <c r="O650" s="208"/>
      <c r="P650" s="208"/>
      <c r="Q650" s="208"/>
      <c r="R650" s="208"/>
      <c r="S650" s="208"/>
      <c r="T650" s="208"/>
      <c r="U650" s="208"/>
      <c r="V650" s="208"/>
      <c r="W650" s="208"/>
      <c r="X650" s="209"/>
    </row>
    <row r="651" spans="1:24" ht="15.75" customHeight="1">
      <c r="A651" s="208"/>
      <c r="B651" s="208"/>
      <c r="C651" s="208"/>
      <c r="D651" s="267"/>
      <c r="E651" s="268"/>
      <c r="F651" s="268"/>
      <c r="G651" s="268"/>
      <c r="H651" s="268"/>
      <c r="I651" s="269"/>
      <c r="J651" s="269"/>
      <c r="K651" s="208"/>
      <c r="L651" s="208"/>
      <c r="M651" s="208"/>
      <c r="N651" s="208"/>
      <c r="O651" s="208"/>
      <c r="P651" s="208"/>
      <c r="Q651" s="208"/>
      <c r="R651" s="208"/>
      <c r="S651" s="208"/>
      <c r="T651" s="208"/>
      <c r="U651" s="208"/>
      <c r="V651" s="208"/>
      <c r="W651" s="208"/>
      <c r="X651" s="209"/>
    </row>
    <row r="652" spans="1:24" ht="15.75" customHeight="1">
      <c r="A652" s="208"/>
      <c r="B652" s="208"/>
      <c r="C652" s="208"/>
      <c r="D652" s="267"/>
      <c r="E652" s="268"/>
      <c r="F652" s="268"/>
      <c r="G652" s="268"/>
      <c r="H652" s="268"/>
      <c r="I652" s="269"/>
      <c r="J652" s="269"/>
      <c r="K652" s="208"/>
      <c r="L652" s="208"/>
      <c r="M652" s="208"/>
      <c r="N652" s="208"/>
      <c r="O652" s="208"/>
      <c r="P652" s="208"/>
      <c r="Q652" s="208"/>
      <c r="R652" s="208"/>
      <c r="S652" s="208"/>
      <c r="T652" s="208"/>
      <c r="U652" s="208"/>
      <c r="V652" s="208"/>
      <c r="W652" s="208"/>
      <c r="X652" s="209"/>
    </row>
    <row r="653" spans="1:24" ht="15.75" customHeight="1">
      <c r="A653" s="208"/>
      <c r="B653" s="208"/>
      <c r="C653" s="208"/>
      <c r="D653" s="267"/>
      <c r="E653" s="268"/>
      <c r="F653" s="268"/>
      <c r="G653" s="268"/>
      <c r="H653" s="268"/>
      <c r="I653" s="269"/>
      <c r="J653" s="269"/>
      <c r="K653" s="208"/>
      <c r="L653" s="208"/>
      <c r="M653" s="208"/>
      <c r="N653" s="208"/>
      <c r="O653" s="208"/>
      <c r="P653" s="208"/>
      <c r="Q653" s="208"/>
      <c r="R653" s="208"/>
      <c r="S653" s="208"/>
      <c r="T653" s="208"/>
      <c r="U653" s="208"/>
      <c r="V653" s="208"/>
      <c r="W653" s="208"/>
      <c r="X653" s="209"/>
    </row>
    <row r="654" spans="1:24" ht="15.75" customHeight="1">
      <c r="A654" s="208"/>
      <c r="B654" s="208"/>
      <c r="C654" s="208"/>
      <c r="D654" s="267"/>
      <c r="E654" s="268"/>
      <c r="F654" s="268"/>
      <c r="G654" s="268"/>
      <c r="H654" s="268"/>
      <c r="I654" s="269"/>
      <c r="J654" s="269"/>
      <c r="K654" s="208"/>
      <c r="L654" s="208"/>
      <c r="M654" s="208"/>
      <c r="N654" s="208"/>
      <c r="O654" s="208"/>
      <c r="P654" s="208"/>
      <c r="Q654" s="208"/>
      <c r="R654" s="208"/>
      <c r="S654" s="208"/>
      <c r="T654" s="208"/>
      <c r="U654" s="208"/>
      <c r="V654" s="208"/>
      <c r="W654" s="208"/>
      <c r="X654" s="209"/>
    </row>
    <row r="655" spans="1:24" ht="15.75" customHeight="1">
      <c r="A655" s="208"/>
      <c r="B655" s="208"/>
      <c r="C655" s="208"/>
      <c r="D655" s="267"/>
      <c r="E655" s="268"/>
      <c r="F655" s="268"/>
      <c r="G655" s="268"/>
      <c r="H655" s="268"/>
      <c r="I655" s="269"/>
      <c r="J655" s="269"/>
      <c r="K655" s="208"/>
      <c r="L655" s="208"/>
      <c r="M655" s="208"/>
      <c r="N655" s="208"/>
      <c r="O655" s="208"/>
      <c r="P655" s="208"/>
      <c r="Q655" s="208"/>
      <c r="R655" s="208"/>
      <c r="S655" s="208"/>
      <c r="T655" s="208"/>
      <c r="U655" s="208"/>
      <c r="V655" s="208"/>
      <c r="W655" s="208"/>
      <c r="X655" s="209"/>
    </row>
    <row r="656" spans="1:24" ht="15.75" customHeight="1">
      <c r="A656" s="208"/>
      <c r="B656" s="208"/>
      <c r="C656" s="208"/>
      <c r="D656" s="267"/>
      <c r="E656" s="268"/>
      <c r="F656" s="268"/>
      <c r="G656" s="268"/>
      <c r="H656" s="268"/>
      <c r="I656" s="269"/>
      <c r="J656" s="269"/>
      <c r="K656" s="208"/>
      <c r="L656" s="208"/>
      <c r="M656" s="208"/>
      <c r="N656" s="208"/>
      <c r="O656" s="208"/>
      <c r="P656" s="208"/>
      <c r="Q656" s="208"/>
      <c r="R656" s="208"/>
      <c r="S656" s="208"/>
      <c r="T656" s="208"/>
      <c r="U656" s="208"/>
      <c r="V656" s="208"/>
      <c r="W656" s="208"/>
      <c r="X656" s="209"/>
    </row>
    <row r="657" spans="1:24" ht="15.75" customHeight="1">
      <c r="A657" s="208"/>
      <c r="B657" s="208"/>
      <c r="C657" s="208"/>
      <c r="D657" s="267"/>
      <c r="E657" s="268"/>
      <c r="F657" s="268"/>
      <c r="G657" s="268"/>
      <c r="H657" s="268"/>
      <c r="I657" s="269"/>
      <c r="J657" s="269"/>
      <c r="K657" s="208"/>
      <c r="L657" s="208"/>
      <c r="M657" s="208"/>
      <c r="N657" s="208"/>
      <c r="O657" s="208"/>
      <c r="P657" s="208"/>
      <c r="Q657" s="208"/>
      <c r="R657" s="208"/>
      <c r="S657" s="208"/>
      <c r="T657" s="208"/>
      <c r="U657" s="208"/>
      <c r="V657" s="208"/>
      <c r="W657" s="208"/>
      <c r="X657" s="209"/>
    </row>
    <row r="658" spans="1:24" ht="15.75" customHeight="1">
      <c r="A658" s="208"/>
      <c r="B658" s="208"/>
      <c r="C658" s="208"/>
      <c r="D658" s="267"/>
      <c r="E658" s="268"/>
      <c r="F658" s="268"/>
      <c r="G658" s="268"/>
      <c r="H658" s="268"/>
      <c r="I658" s="269"/>
      <c r="J658" s="269"/>
      <c r="K658" s="208"/>
      <c r="L658" s="208"/>
      <c r="M658" s="208"/>
      <c r="N658" s="208"/>
      <c r="O658" s="208"/>
      <c r="P658" s="208"/>
      <c r="Q658" s="208"/>
      <c r="R658" s="208"/>
      <c r="S658" s="208"/>
      <c r="T658" s="208"/>
      <c r="U658" s="208"/>
      <c r="V658" s="208"/>
      <c r="W658" s="208"/>
      <c r="X658" s="209"/>
    </row>
    <row r="659" spans="1:24" ht="15.75" customHeight="1">
      <c r="A659" s="208"/>
      <c r="B659" s="208"/>
      <c r="C659" s="208"/>
      <c r="D659" s="267"/>
      <c r="E659" s="268"/>
      <c r="F659" s="268"/>
      <c r="G659" s="268"/>
      <c r="H659" s="268"/>
      <c r="I659" s="269"/>
      <c r="J659" s="269"/>
      <c r="K659" s="208"/>
      <c r="L659" s="208"/>
      <c r="M659" s="208"/>
      <c r="N659" s="208"/>
      <c r="O659" s="208"/>
      <c r="P659" s="208"/>
      <c r="Q659" s="208"/>
      <c r="R659" s="208"/>
      <c r="S659" s="208"/>
      <c r="T659" s="208"/>
      <c r="U659" s="208"/>
      <c r="V659" s="208"/>
      <c r="W659" s="208"/>
      <c r="X659" s="209"/>
    </row>
    <row r="660" spans="1:24" ht="15.75" customHeight="1">
      <c r="A660" s="208"/>
      <c r="B660" s="208"/>
      <c r="C660" s="208"/>
      <c r="D660" s="267"/>
      <c r="E660" s="268"/>
      <c r="F660" s="268"/>
      <c r="G660" s="268"/>
      <c r="H660" s="268"/>
      <c r="I660" s="269"/>
      <c r="J660" s="269"/>
      <c r="K660" s="208"/>
      <c r="L660" s="208"/>
      <c r="M660" s="208"/>
      <c r="N660" s="208"/>
      <c r="O660" s="208"/>
      <c r="P660" s="208"/>
      <c r="Q660" s="208"/>
      <c r="R660" s="208"/>
      <c r="S660" s="208"/>
      <c r="T660" s="208"/>
      <c r="U660" s="208"/>
      <c r="V660" s="208"/>
      <c r="W660" s="208"/>
      <c r="X660" s="209"/>
    </row>
    <row r="661" spans="1:24" ht="15.75" customHeight="1">
      <c r="A661" s="208"/>
      <c r="B661" s="208"/>
      <c r="C661" s="208"/>
      <c r="D661" s="267"/>
      <c r="E661" s="268"/>
      <c r="F661" s="268"/>
      <c r="G661" s="268"/>
      <c r="H661" s="268"/>
      <c r="I661" s="269"/>
      <c r="J661" s="269"/>
      <c r="K661" s="208"/>
      <c r="L661" s="208"/>
      <c r="M661" s="208"/>
      <c r="N661" s="208"/>
      <c r="O661" s="208"/>
      <c r="P661" s="208"/>
      <c r="Q661" s="208"/>
      <c r="R661" s="208"/>
      <c r="S661" s="208"/>
      <c r="T661" s="208"/>
      <c r="U661" s="208"/>
      <c r="V661" s="208"/>
      <c r="W661" s="208"/>
      <c r="X661" s="209"/>
    </row>
    <row r="662" spans="1:24" ht="15.75" customHeight="1">
      <c r="A662" s="208"/>
      <c r="B662" s="208"/>
      <c r="C662" s="208"/>
      <c r="D662" s="267"/>
      <c r="E662" s="268"/>
      <c r="F662" s="268"/>
      <c r="G662" s="268"/>
      <c r="H662" s="268"/>
      <c r="I662" s="269"/>
      <c r="J662" s="269"/>
      <c r="K662" s="208"/>
      <c r="L662" s="208"/>
      <c r="M662" s="208"/>
      <c r="N662" s="208"/>
      <c r="O662" s="208"/>
      <c r="P662" s="208"/>
      <c r="Q662" s="208"/>
      <c r="R662" s="208"/>
      <c r="S662" s="208"/>
      <c r="T662" s="208"/>
      <c r="U662" s="208"/>
      <c r="V662" s="208"/>
      <c r="W662" s="208"/>
      <c r="X662" s="209"/>
    </row>
    <row r="663" spans="1:24" ht="15.75" customHeight="1">
      <c r="A663" s="208"/>
      <c r="B663" s="208"/>
      <c r="C663" s="208"/>
      <c r="D663" s="267"/>
      <c r="E663" s="268"/>
      <c r="F663" s="268"/>
      <c r="G663" s="268"/>
      <c r="H663" s="268"/>
      <c r="I663" s="269"/>
      <c r="J663" s="269"/>
      <c r="K663" s="208"/>
      <c r="L663" s="208"/>
      <c r="M663" s="208"/>
      <c r="N663" s="208"/>
      <c r="O663" s="208"/>
      <c r="P663" s="208"/>
      <c r="Q663" s="208"/>
      <c r="R663" s="208"/>
      <c r="S663" s="208"/>
      <c r="T663" s="208"/>
      <c r="U663" s="208"/>
      <c r="V663" s="208"/>
      <c r="W663" s="208"/>
      <c r="X663" s="209"/>
    </row>
    <row r="664" spans="1:24" ht="15.75" customHeight="1">
      <c r="A664" s="208"/>
      <c r="B664" s="208"/>
      <c r="C664" s="208"/>
      <c r="D664" s="267"/>
      <c r="E664" s="268"/>
      <c r="F664" s="268"/>
      <c r="G664" s="268"/>
      <c r="H664" s="268"/>
      <c r="I664" s="269"/>
      <c r="J664" s="269"/>
      <c r="K664" s="208"/>
      <c r="L664" s="208"/>
      <c r="M664" s="208"/>
      <c r="N664" s="208"/>
      <c r="O664" s="208"/>
      <c r="P664" s="208"/>
      <c r="Q664" s="208"/>
      <c r="R664" s="208"/>
      <c r="S664" s="208"/>
      <c r="T664" s="208"/>
      <c r="U664" s="208"/>
      <c r="V664" s="208"/>
      <c r="W664" s="208"/>
      <c r="X664" s="209"/>
    </row>
    <row r="665" spans="1:24" ht="15.75" customHeight="1">
      <c r="A665" s="208"/>
      <c r="B665" s="208"/>
      <c r="C665" s="208"/>
      <c r="D665" s="267"/>
      <c r="E665" s="268"/>
      <c r="F665" s="268"/>
      <c r="G665" s="268"/>
      <c r="H665" s="268"/>
      <c r="I665" s="269"/>
      <c r="J665" s="269"/>
      <c r="K665" s="208"/>
      <c r="L665" s="208"/>
      <c r="M665" s="208"/>
      <c r="N665" s="208"/>
      <c r="O665" s="208"/>
      <c r="P665" s="208"/>
      <c r="Q665" s="208"/>
      <c r="R665" s="208"/>
      <c r="S665" s="208"/>
      <c r="T665" s="208"/>
      <c r="U665" s="208"/>
      <c r="V665" s="208"/>
      <c r="W665" s="208"/>
      <c r="X665" s="209"/>
    </row>
    <row r="666" spans="1:24" ht="15.75" customHeight="1">
      <c r="A666" s="208"/>
      <c r="B666" s="208"/>
      <c r="C666" s="208"/>
      <c r="D666" s="267"/>
      <c r="E666" s="268"/>
      <c r="F666" s="268"/>
      <c r="G666" s="268"/>
      <c r="H666" s="268"/>
      <c r="I666" s="269"/>
      <c r="J666" s="269"/>
      <c r="K666" s="208"/>
      <c r="L666" s="208"/>
      <c r="M666" s="208"/>
      <c r="N666" s="208"/>
      <c r="O666" s="208"/>
      <c r="P666" s="208"/>
      <c r="Q666" s="208"/>
      <c r="R666" s="208"/>
      <c r="S666" s="208"/>
      <c r="T666" s="208"/>
      <c r="U666" s="208"/>
      <c r="V666" s="208"/>
      <c r="W666" s="208"/>
      <c r="X666" s="209"/>
    </row>
    <row r="667" spans="1:24" ht="15.75" customHeight="1">
      <c r="A667" s="208"/>
      <c r="B667" s="208"/>
      <c r="C667" s="208"/>
      <c r="D667" s="267"/>
      <c r="E667" s="268"/>
      <c r="F667" s="268"/>
      <c r="G667" s="268"/>
      <c r="H667" s="268"/>
      <c r="I667" s="269"/>
      <c r="J667" s="269"/>
      <c r="K667" s="208"/>
      <c r="L667" s="208"/>
      <c r="M667" s="208"/>
      <c r="N667" s="208"/>
      <c r="O667" s="208"/>
      <c r="P667" s="208"/>
      <c r="Q667" s="208"/>
      <c r="R667" s="208"/>
      <c r="S667" s="208"/>
      <c r="T667" s="208"/>
      <c r="U667" s="208"/>
      <c r="V667" s="208"/>
      <c r="W667" s="208"/>
      <c r="X667" s="209"/>
    </row>
    <row r="668" spans="1:24" ht="15.75" customHeight="1">
      <c r="A668" s="208"/>
      <c r="B668" s="208"/>
      <c r="C668" s="208"/>
      <c r="D668" s="267"/>
      <c r="E668" s="268"/>
      <c r="F668" s="268"/>
      <c r="G668" s="268"/>
      <c r="H668" s="268"/>
      <c r="I668" s="269"/>
      <c r="J668" s="269"/>
      <c r="K668" s="208"/>
      <c r="L668" s="208"/>
      <c r="M668" s="208"/>
      <c r="N668" s="208"/>
      <c r="O668" s="208"/>
      <c r="P668" s="208"/>
      <c r="Q668" s="208"/>
      <c r="R668" s="208"/>
      <c r="S668" s="208"/>
      <c r="T668" s="208"/>
      <c r="U668" s="208"/>
      <c r="V668" s="208"/>
      <c r="W668" s="208"/>
      <c r="X668" s="209"/>
    </row>
    <row r="669" spans="1:24" ht="15.75" customHeight="1">
      <c r="A669" s="208"/>
      <c r="B669" s="208"/>
      <c r="C669" s="208"/>
      <c r="D669" s="267"/>
      <c r="E669" s="268"/>
      <c r="F669" s="268"/>
      <c r="G669" s="268"/>
      <c r="H669" s="268"/>
      <c r="I669" s="269"/>
      <c r="J669" s="269"/>
      <c r="K669" s="208"/>
      <c r="L669" s="208"/>
      <c r="M669" s="208"/>
      <c r="N669" s="208"/>
      <c r="O669" s="208"/>
      <c r="P669" s="208"/>
      <c r="Q669" s="208"/>
      <c r="R669" s="208"/>
      <c r="S669" s="208"/>
      <c r="T669" s="208"/>
      <c r="U669" s="208"/>
      <c r="V669" s="208"/>
      <c r="W669" s="208"/>
      <c r="X669" s="209"/>
    </row>
    <row r="670" spans="1:24" ht="15.75" customHeight="1">
      <c r="A670" s="208"/>
      <c r="B670" s="208"/>
      <c r="C670" s="208"/>
      <c r="D670" s="267"/>
      <c r="E670" s="268"/>
      <c r="F670" s="268"/>
      <c r="G670" s="268"/>
      <c r="H670" s="268"/>
      <c r="I670" s="269"/>
      <c r="J670" s="269"/>
      <c r="K670" s="208"/>
      <c r="L670" s="208"/>
      <c r="M670" s="208"/>
      <c r="N670" s="208"/>
      <c r="O670" s="208"/>
      <c r="P670" s="208"/>
      <c r="Q670" s="208"/>
      <c r="R670" s="208"/>
      <c r="S670" s="208"/>
      <c r="T670" s="208"/>
      <c r="U670" s="208"/>
      <c r="V670" s="208"/>
      <c r="W670" s="208"/>
      <c r="X670" s="209"/>
    </row>
    <row r="671" spans="1:24" ht="15.75" customHeight="1">
      <c r="A671" s="208"/>
      <c r="B671" s="208"/>
      <c r="C671" s="208"/>
      <c r="D671" s="267"/>
      <c r="E671" s="268"/>
      <c r="F671" s="268"/>
      <c r="G671" s="268"/>
      <c r="H671" s="268"/>
      <c r="I671" s="269"/>
      <c r="J671" s="269"/>
      <c r="K671" s="208"/>
      <c r="L671" s="208"/>
      <c r="M671" s="208"/>
      <c r="N671" s="208"/>
      <c r="O671" s="208"/>
      <c r="P671" s="208"/>
      <c r="Q671" s="208"/>
      <c r="R671" s="208"/>
      <c r="S671" s="208"/>
      <c r="T671" s="208"/>
      <c r="U671" s="208"/>
      <c r="V671" s="208"/>
      <c r="W671" s="208"/>
      <c r="X671" s="209"/>
    </row>
    <row r="672" spans="1:24" ht="15.75" customHeight="1">
      <c r="A672" s="208"/>
      <c r="B672" s="208"/>
      <c r="C672" s="208"/>
      <c r="D672" s="267"/>
      <c r="E672" s="268"/>
      <c r="F672" s="268"/>
      <c r="G672" s="268"/>
      <c r="H672" s="268"/>
      <c r="I672" s="269"/>
      <c r="J672" s="269"/>
      <c r="K672" s="208"/>
      <c r="L672" s="208"/>
      <c r="M672" s="208"/>
      <c r="N672" s="208"/>
      <c r="O672" s="208"/>
      <c r="P672" s="208"/>
      <c r="Q672" s="208"/>
      <c r="R672" s="208"/>
      <c r="S672" s="208"/>
      <c r="T672" s="208"/>
      <c r="U672" s="208"/>
      <c r="V672" s="208"/>
      <c r="W672" s="208"/>
      <c r="X672" s="209"/>
    </row>
    <row r="673" spans="1:24" ht="15.75" customHeight="1">
      <c r="A673" s="208"/>
      <c r="B673" s="208"/>
      <c r="C673" s="208"/>
      <c r="D673" s="267"/>
      <c r="E673" s="268"/>
      <c r="F673" s="268"/>
      <c r="G673" s="268"/>
      <c r="H673" s="268"/>
      <c r="I673" s="269"/>
      <c r="J673" s="269"/>
      <c r="K673" s="208"/>
      <c r="L673" s="208"/>
      <c r="M673" s="208"/>
      <c r="N673" s="208"/>
      <c r="O673" s="208"/>
      <c r="P673" s="208"/>
      <c r="Q673" s="208"/>
      <c r="R673" s="208"/>
      <c r="S673" s="208"/>
      <c r="T673" s="208"/>
      <c r="U673" s="208"/>
      <c r="V673" s="208"/>
      <c r="W673" s="208"/>
      <c r="X673" s="209"/>
    </row>
    <row r="674" spans="1:24" ht="15.75" customHeight="1">
      <c r="A674" s="208"/>
      <c r="B674" s="208"/>
      <c r="C674" s="208"/>
      <c r="D674" s="267"/>
      <c r="E674" s="268"/>
      <c r="F674" s="268"/>
      <c r="G674" s="268"/>
      <c r="H674" s="268"/>
      <c r="I674" s="269"/>
      <c r="J674" s="269"/>
      <c r="K674" s="208"/>
      <c r="L674" s="208"/>
      <c r="M674" s="208"/>
      <c r="N674" s="208"/>
      <c r="O674" s="208"/>
      <c r="P674" s="208"/>
      <c r="Q674" s="208"/>
      <c r="R674" s="208"/>
      <c r="S674" s="208"/>
      <c r="T674" s="208"/>
      <c r="U674" s="208"/>
      <c r="V674" s="208"/>
      <c r="W674" s="208"/>
      <c r="X674" s="209"/>
    </row>
    <row r="675" spans="1:24" ht="15.75" customHeight="1">
      <c r="A675" s="208"/>
      <c r="B675" s="208"/>
      <c r="C675" s="208"/>
      <c r="D675" s="267"/>
      <c r="E675" s="268"/>
      <c r="F675" s="268"/>
      <c r="G675" s="268"/>
      <c r="H675" s="268"/>
      <c r="I675" s="269"/>
      <c r="J675" s="269"/>
      <c r="K675" s="208"/>
      <c r="L675" s="208"/>
      <c r="M675" s="208"/>
      <c r="N675" s="208"/>
      <c r="O675" s="208"/>
      <c r="P675" s="208"/>
      <c r="Q675" s="208"/>
      <c r="R675" s="208"/>
      <c r="S675" s="208"/>
      <c r="T675" s="208"/>
      <c r="U675" s="208"/>
      <c r="V675" s="208"/>
      <c r="W675" s="208"/>
      <c r="X675" s="209"/>
    </row>
    <row r="676" spans="1:24" ht="15.75" customHeight="1">
      <c r="A676" s="208"/>
      <c r="B676" s="208"/>
      <c r="C676" s="208"/>
      <c r="D676" s="267"/>
      <c r="E676" s="268"/>
      <c r="F676" s="268"/>
      <c r="G676" s="268"/>
      <c r="H676" s="268"/>
      <c r="I676" s="269"/>
      <c r="J676" s="269"/>
      <c r="K676" s="208"/>
      <c r="L676" s="208"/>
      <c r="M676" s="208"/>
      <c r="N676" s="208"/>
      <c r="O676" s="208"/>
      <c r="P676" s="208"/>
      <c r="Q676" s="208"/>
      <c r="R676" s="208"/>
      <c r="S676" s="208"/>
      <c r="T676" s="208"/>
      <c r="U676" s="208"/>
      <c r="V676" s="208"/>
      <c r="W676" s="208"/>
      <c r="X676" s="209"/>
    </row>
    <row r="677" spans="1:24" ht="15.75" customHeight="1">
      <c r="A677" s="208"/>
      <c r="B677" s="208"/>
      <c r="C677" s="208"/>
      <c r="D677" s="267"/>
      <c r="E677" s="268"/>
      <c r="F677" s="268"/>
      <c r="G677" s="268"/>
      <c r="H677" s="268"/>
      <c r="I677" s="269"/>
      <c r="J677" s="269"/>
      <c r="K677" s="208"/>
      <c r="L677" s="208"/>
      <c r="M677" s="208"/>
      <c r="N677" s="208"/>
      <c r="O677" s="208"/>
      <c r="P677" s="208"/>
      <c r="Q677" s="208"/>
      <c r="R677" s="208"/>
      <c r="S677" s="208"/>
      <c r="T677" s="208"/>
      <c r="U677" s="208"/>
      <c r="V677" s="208"/>
      <c r="W677" s="208"/>
      <c r="X677" s="209"/>
    </row>
    <row r="678" spans="1:24" ht="15.75" customHeight="1">
      <c r="A678" s="208"/>
      <c r="B678" s="208"/>
      <c r="C678" s="208"/>
      <c r="D678" s="267"/>
      <c r="E678" s="268"/>
      <c r="F678" s="268"/>
      <c r="G678" s="268"/>
      <c r="H678" s="268"/>
      <c r="I678" s="269"/>
      <c r="J678" s="269"/>
      <c r="K678" s="208"/>
      <c r="L678" s="208"/>
      <c r="M678" s="208"/>
      <c r="N678" s="208"/>
      <c r="O678" s="208"/>
      <c r="P678" s="208"/>
      <c r="Q678" s="208"/>
      <c r="R678" s="208"/>
      <c r="S678" s="208"/>
      <c r="T678" s="208"/>
      <c r="U678" s="208"/>
      <c r="V678" s="208"/>
      <c r="W678" s="208"/>
      <c r="X678" s="209"/>
    </row>
    <row r="679" spans="1:24" ht="15.75" customHeight="1">
      <c r="A679" s="208"/>
      <c r="B679" s="208"/>
      <c r="C679" s="208"/>
      <c r="D679" s="267"/>
      <c r="E679" s="268"/>
      <c r="F679" s="268"/>
      <c r="G679" s="268"/>
      <c r="H679" s="268"/>
      <c r="I679" s="269"/>
      <c r="J679" s="269"/>
      <c r="K679" s="208"/>
      <c r="L679" s="208"/>
      <c r="M679" s="208"/>
      <c r="N679" s="208"/>
      <c r="O679" s="208"/>
      <c r="P679" s="208"/>
      <c r="Q679" s="208"/>
      <c r="R679" s="208"/>
      <c r="S679" s="208"/>
      <c r="T679" s="208"/>
      <c r="U679" s="208"/>
      <c r="V679" s="208"/>
      <c r="W679" s="208"/>
      <c r="X679" s="209"/>
    </row>
    <row r="680" spans="1:24" ht="15.75" customHeight="1">
      <c r="A680" s="208"/>
      <c r="B680" s="208"/>
      <c r="C680" s="208"/>
      <c r="D680" s="267"/>
      <c r="E680" s="268"/>
      <c r="F680" s="268"/>
      <c r="G680" s="268"/>
      <c r="H680" s="268"/>
      <c r="I680" s="269"/>
      <c r="J680" s="269"/>
      <c r="K680" s="208"/>
      <c r="L680" s="208"/>
      <c r="M680" s="208"/>
      <c r="N680" s="208"/>
      <c r="O680" s="208"/>
      <c r="P680" s="208"/>
      <c r="Q680" s="208"/>
      <c r="R680" s="208"/>
      <c r="S680" s="208"/>
      <c r="T680" s="208"/>
      <c r="U680" s="208"/>
      <c r="V680" s="208"/>
      <c r="W680" s="208"/>
      <c r="X680" s="209"/>
    </row>
    <row r="681" spans="1:24" ht="15.75" customHeight="1">
      <c r="A681" s="208"/>
      <c r="B681" s="208"/>
      <c r="C681" s="208"/>
      <c r="D681" s="267"/>
      <c r="E681" s="268"/>
      <c r="F681" s="268"/>
      <c r="G681" s="268"/>
      <c r="H681" s="268"/>
      <c r="I681" s="269"/>
      <c r="J681" s="269"/>
      <c r="K681" s="208"/>
      <c r="L681" s="208"/>
      <c r="M681" s="208"/>
      <c r="N681" s="208"/>
      <c r="O681" s="208"/>
      <c r="P681" s="208"/>
      <c r="Q681" s="208"/>
      <c r="R681" s="208"/>
      <c r="S681" s="208"/>
      <c r="T681" s="208"/>
      <c r="U681" s="208"/>
      <c r="V681" s="208"/>
      <c r="W681" s="208"/>
      <c r="X681" s="209"/>
    </row>
    <row r="682" spans="1:24" ht="15.75" customHeight="1">
      <c r="A682" s="208"/>
      <c r="B682" s="208"/>
      <c r="C682" s="208"/>
      <c r="D682" s="267"/>
      <c r="E682" s="268"/>
      <c r="F682" s="268"/>
      <c r="G682" s="268"/>
      <c r="H682" s="268"/>
      <c r="I682" s="269"/>
      <c r="J682" s="269"/>
      <c r="K682" s="208"/>
      <c r="L682" s="208"/>
      <c r="M682" s="208"/>
      <c r="N682" s="208"/>
      <c r="O682" s="208"/>
      <c r="P682" s="208"/>
      <c r="Q682" s="208"/>
      <c r="R682" s="208"/>
      <c r="S682" s="208"/>
      <c r="T682" s="208"/>
      <c r="U682" s="208"/>
      <c r="V682" s="208"/>
      <c r="W682" s="208"/>
      <c r="X682" s="209"/>
    </row>
    <row r="683" spans="1:24" ht="15.75" customHeight="1">
      <c r="A683" s="208"/>
      <c r="B683" s="208"/>
      <c r="C683" s="208"/>
      <c r="D683" s="267"/>
      <c r="E683" s="268"/>
      <c r="F683" s="268"/>
      <c r="G683" s="268"/>
      <c r="H683" s="268"/>
      <c r="I683" s="269"/>
      <c r="J683" s="269"/>
      <c r="K683" s="208"/>
      <c r="L683" s="208"/>
      <c r="M683" s="208"/>
      <c r="N683" s="208"/>
      <c r="O683" s="208"/>
      <c r="P683" s="208"/>
      <c r="Q683" s="208"/>
      <c r="R683" s="208"/>
      <c r="S683" s="208"/>
      <c r="T683" s="208"/>
      <c r="U683" s="208"/>
      <c r="V683" s="208"/>
      <c r="W683" s="208"/>
      <c r="X683" s="209"/>
    </row>
    <row r="684" spans="1:24" ht="15.75" customHeight="1">
      <c r="A684" s="208"/>
      <c r="B684" s="208"/>
      <c r="C684" s="208"/>
      <c r="D684" s="267"/>
      <c r="E684" s="268"/>
      <c r="F684" s="268"/>
      <c r="G684" s="268"/>
      <c r="H684" s="268"/>
      <c r="I684" s="269"/>
      <c r="J684" s="269"/>
      <c r="K684" s="208"/>
      <c r="L684" s="208"/>
      <c r="M684" s="208"/>
      <c r="N684" s="208"/>
      <c r="O684" s="208"/>
      <c r="P684" s="208"/>
      <c r="Q684" s="208"/>
      <c r="R684" s="208"/>
      <c r="S684" s="208"/>
      <c r="T684" s="208"/>
      <c r="U684" s="208"/>
      <c r="V684" s="208"/>
      <c r="W684" s="208"/>
      <c r="X684" s="209"/>
    </row>
    <row r="685" spans="1:24" ht="15.75" customHeight="1">
      <c r="A685" s="208"/>
      <c r="B685" s="208"/>
      <c r="C685" s="208"/>
      <c r="D685" s="267"/>
      <c r="E685" s="268"/>
      <c r="F685" s="268"/>
      <c r="G685" s="268"/>
      <c r="H685" s="268"/>
      <c r="I685" s="269"/>
      <c r="J685" s="269"/>
      <c r="K685" s="208"/>
      <c r="L685" s="208"/>
      <c r="M685" s="208"/>
      <c r="N685" s="208"/>
      <c r="O685" s="208"/>
      <c r="P685" s="208"/>
      <c r="Q685" s="208"/>
      <c r="R685" s="208"/>
      <c r="S685" s="208"/>
      <c r="T685" s="208"/>
      <c r="U685" s="208"/>
      <c r="V685" s="208"/>
      <c r="W685" s="208"/>
      <c r="X685" s="209"/>
    </row>
    <row r="686" spans="1:24" ht="15.75" customHeight="1">
      <c r="A686" s="208"/>
      <c r="B686" s="208"/>
      <c r="C686" s="208"/>
      <c r="D686" s="267"/>
      <c r="E686" s="268"/>
      <c r="F686" s="268"/>
      <c r="G686" s="268"/>
      <c r="H686" s="268"/>
      <c r="I686" s="269"/>
      <c r="J686" s="269"/>
      <c r="K686" s="208"/>
      <c r="L686" s="208"/>
      <c r="M686" s="208"/>
      <c r="N686" s="208"/>
      <c r="O686" s="208"/>
      <c r="P686" s="208"/>
      <c r="Q686" s="208"/>
      <c r="R686" s="208"/>
      <c r="S686" s="208"/>
      <c r="T686" s="208"/>
      <c r="U686" s="208"/>
      <c r="V686" s="208"/>
      <c r="W686" s="208"/>
      <c r="X686" s="209"/>
    </row>
    <row r="687" spans="1:24" ht="15.75" customHeight="1">
      <c r="A687" s="208"/>
      <c r="B687" s="208"/>
      <c r="C687" s="208"/>
      <c r="D687" s="267"/>
      <c r="E687" s="268"/>
      <c r="F687" s="268"/>
      <c r="G687" s="268"/>
      <c r="H687" s="268"/>
      <c r="I687" s="269"/>
      <c r="J687" s="269"/>
      <c r="K687" s="208"/>
      <c r="L687" s="208"/>
      <c r="M687" s="208"/>
      <c r="N687" s="208"/>
      <c r="O687" s="208"/>
      <c r="P687" s="208"/>
      <c r="Q687" s="208"/>
      <c r="R687" s="208"/>
      <c r="S687" s="208"/>
      <c r="T687" s="208"/>
      <c r="U687" s="208"/>
      <c r="V687" s="208"/>
      <c r="W687" s="208"/>
      <c r="X687" s="209"/>
    </row>
    <row r="688" spans="1:24" ht="15.75" customHeight="1">
      <c r="A688" s="208"/>
      <c r="B688" s="208"/>
      <c r="C688" s="208"/>
      <c r="D688" s="267"/>
      <c r="E688" s="268"/>
      <c r="F688" s="268"/>
      <c r="G688" s="268"/>
      <c r="H688" s="268"/>
      <c r="I688" s="269"/>
      <c r="J688" s="269"/>
      <c r="K688" s="208"/>
      <c r="L688" s="208"/>
      <c r="M688" s="208"/>
      <c r="N688" s="208"/>
      <c r="O688" s="208"/>
      <c r="P688" s="208"/>
      <c r="Q688" s="208"/>
      <c r="R688" s="208"/>
      <c r="S688" s="208"/>
      <c r="T688" s="208"/>
      <c r="U688" s="208"/>
      <c r="V688" s="208"/>
      <c r="W688" s="208"/>
      <c r="X688" s="209"/>
    </row>
    <row r="689" spans="1:24" ht="15.75" customHeight="1">
      <c r="A689" s="208"/>
      <c r="B689" s="208"/>
      <c r="C689" s="208"/>
      <c r="D689" s="267"/>
      <c r="E689" s="268"/>
      <c r="F689" s="268"/>
      <c r="G689" s="268"/>
      <c r="H689" s="268"/>
      <c r="I689" s="269"/>
      <c r="J689" s="269"/>
      <c r="K689" s="208"/>
      <c r="L689" s="208"/>
      <c r="M689" s="208"/>
      <c r="N689" s="208"/>
      <c r="O689" s="208"/>
      <c r="P689" s="208"/>
      <c r="Q689" s="208"/>
      <c r="R689" s="208"/>
      <c r="S689" s="208"/>
      <c r="T689" s="208"/>
      <c r="U689" s="208"/>
      <c r="V689" s="208"/>
      <c r="W689" s="208"/>
      <c r="X689" s="209"/>
    </row>
    <row r="690" spans="1:24" ht="15.75" customHeight="1">
      <c r="A690" s="208"/>
      <c r="B690" s="208"/>
      <c r="C690" s="208"/>
      <c r="D690" s="267"/>
      <c r="E690" s="268"/>
      <c r="F690" s="268"/>
      <c r="G690" s="268"/>
      <c r="H690" s="268"/>
      <c r="I690" s="269"/>
      <c r="J690" s="269"/>
      <c r="K690" s="208"/>
      <c r="L690" s="208"/>
      <c r="M690" s="208"/>
      <c r="N690" s="208"/>
      <c r="O690" s="208"/>
      <c r="P690" s="208"/>
      <c r="Q690" s="208"/>
      <c r="R690" s="208"/>
      <c r="S690" s="208"/>
      <c r="T690" s="208"/>
      <c r="U690" s="208"/>
      <c r="V690" s="208"/>
      <c r="W690" s="208"/>
      <c r="X690" s="209"/>
    </row>
    <row r="691" spans="1:24" ht="15.75" customHeight="1">
      <c r="A691" s="208"/>
      <c r="B691" s="208"/>
      <c r="C691" s="208"/>
      <c r="D691" s="267"/>
      <c r="E691" s="268"/>
      <c r="F691" s="268"/>
      <c r="G691" s="268"/>
      <c r="H691" s="268"/>
      <c r="I691" s="269"/>
      <c r="J691" s="269"/>
      <c r="K691" s="208"/>
      <c r="L691" s="208"/>
      <c r="M691" s="208"/>
      <c r="N691" s="208"/>
      <c r="O691" s="208"/>
      <c r="P691" s="208"/>
      <c r="Q691" s="208"/>
      <c r="R691" s="208"/>
      <c r="S691" s="208"/>
      <c r="T691" s="208"/>
      <c r="U691" s="208"/>
      <c r="V691" s="208"/>
      <c r="W691" s="208"/>
      <c r="X691" s="209"/>
    </row>
    <row r="692" spans="1:24" ht="15.75" customHeight="1">
      <c r="A692" s="208"/>
      <c r="B692" s="208"/>
      <c r="C692" s="208"/>
      <c r="D692" s="267"/>
      <c r="E692" s="268"/>
      <c r="F692" s="268"/>
      <c r="G692" s="268"/>
      <c r="H692" s="268"/>
      <c r="I692" s="269"/>
      <c r="J692" s="269"/>
      <c r="K692" s="208"/>
      <c r="L692" s="208"/>
      <c r="M692" s="208"/>
      <c r="N692" s="208"/>
      <c r="O692" s="208"/>
      <c r="P692" s="208"/>
      <c r="Q692" s="208"/>
      <c r="R692" s="208"/>
      <c r="S692" s="208"/>
      <c r="T692" s="208"/>
      <c r="U692" s="208"/>
      <c r="V692" s="208"/>
      <c r="W692" s="208"/>
      <c r="X692" s="209"/>
    </row>
    <row r="693" spans="1:24" ht="15.75" customHeight="1">
      <c r="A693" s="208"/>
      <c r="B693" s="208"/>
      <c r="C693" s="208"/>
      <c r="D693" s="267"/>
      <c r="E693" s="268"/>
      <c r="F693" s="268"/>
      <c r="G693" s="268"/>
      <c r="H693" s="268"/>
      <c r="I693" s="269"/>
      <c r="J693" s="269"/>
      <c r="K693" s="208"/>
      <c r="L693" s="208"/>
      <c r="M693" s="208"/>
      <c r="N693" s="208"/>
      <c r="O693" s="208"/>
      <c r="P693" s="208"/>
      <c r="Q693" s="208"/>
      <c r="R693" s="208"/>
      <c r="S693" s="208"/>
      <c r="T693" s="208"/>
      <c r="U693" s="208"/>
      <c r="V693" s="208"/>
      <c r="W693" s="208"/>
      <c r="X693" s="209"/>
    </row>
    <row r="694" spans="1:24" ht="15.75" customHeight="1">
      <c r="A694" s="208"/>
      <c r="B694" s="208"/>
      <c r="C694" s="208"/>
      <c r="D694" s="267"/>
      <c r="E694" s="268"/>
      <c r="F694" s="268"/>
      <c r="G694" s="268"/>
      <c r="H694" s="268"/>
      <c r="I694" s="269"/>
      <c r="J694" s="269"/>
      <c r="K694" s="208"/>
      <c r="L694" s="208"/>
      <c r="M694" s="208"/>
      <c r="N694" s="208"/>
      <c r="O694" s="208"/>
      <c r="P694" s="208"/>
      <c r="Q694" s="208"/>
      <c r="R694" s="208"/>
      <c r="S694" s="208"/>
      <c r="T694" s="208"/>
      <c r="U694" s="208"/>
      <c r="V694" s="208"/>
      <c r="W694" s="208"/>
      <c r="X694" s="209"/>
    </row>
    <row r="695" spans="1:24" ht="15.75" customHeight="1">
      <c r="A695" s="208"/>
      <c r="B695" s="208"/>
      <c r="C695" s="208"/>
      <c r="D695" s="267"/>
      <c r="E695" s="268"/>
      <c r="F695" s="268"/>
      <c r="G695" s="268"/>
      <c r="H695" s="268"/>
      <c r="I695" s="269"/>
      <c r="J695" s="269"/>
      <c r="K695" s="208"/>
      <c r="L695" s="208"/>
      <c r="M695" s="208"/>
      <c r="N695" s="208"/>
      <c r="O695" s="208"/>
      <c r="P695" s="208"/>
      <c r="Q695" s="208"/>
      <c r="R695" s="208"/>
      <c r="S695" s="208"/>
      <c r="T695" s="208"/>
      <c r="U695" s="208"/>
      <c r="V695" s="208"/>
      <c r="W695" s="208"/>
      <c r="X695" s="209"/>
    </row>
    <row r="696" spans="1:24" ht="15.75" customHeight="1">
      <c r="A696" s="208"/>
      <c r="B696" s="208"/>
      <c r="C696" s="208"/>
      <c r="D696" s="267"/>
      <c r="E696" s="268"/>
      <c r="F696" s="268"/>
      <c r="G696" s="268"/>
      <c r="H696" s="268"/>
      <c r="I696" s="269"/>
      <c r="J696" s="269"/>
      <c r="K696" s="208"/>
      <c r="L696" s="208"/>
      <c r="M696" s="208"/>
      <c r="N696" s="208"/>
      <c r="O696" s="208"/>
      <c r="P696" s="208"/>
      <c r="Q696" s="208"/>
      <c r="R696" s="208"/>
      <c r="S696" s="208"/>
      <c r="T696" s="208"/>
      <c r="U696" s="208"/>
      <c r="V696" s="208"/>
      <c r="W696" s="208"/>
      <c r="X696" s="209"/>
    </row>
    <row r="697" spans="1:24" ht="15.75" customHeight="1">
      <c r="A697" s="208"/>
      <c r="B697" s="208"/>
      <c r="C697" s="208"/>
      <c r="D697" s="267"/>
      <c r="E697" s="268"/>
      <c r="F697" s="268"/>
      <c r="G697" s="268"/>
      <c r="H697" s="268"/>
      <c r="I697" s="269"/>
      <c r="J697" s="269"/>
      <c r="K697" s="208"/>
      <c r="L697" s="208"/>
      <c r="M697" s="208"/>
      <c r="N697" s="208"/>
      <c r="O697" s="208"/>
      <c r="P697" s="208"/>
      <c r="Q697" s="208"/>
      <c r="R697" s="208"/>
      <c r="S697" s="208"/>
      <c r="T697" s="208"/>
      <c r="U697" s="208"/>
      <c r="V697" s="208"/>
      <c r="W697" s="208"/>
      <c r="X697" s="209"/>
    </row>
    <row r="698" spans="1:24" ht="15.75" customHeight="1">
      <c r="A698" s="208"/>
      <c r="B698" s="208"/>
      <c r="C698" s="208"/>
      <c r="D698" s="267"/>
      <c r="E698" s="268"/>
      <c r="F698" s="268"/>
      <c r="G698" s="268"/>
      <c r="H698" s="268"/>
      <c r="I698" s="269"/>
      <c r="J698" s="269"/>
      <c r="K698" s="208"/>
      <c r="L698" s="208"/>
      <c r="M698" s="208"/>
      <c r="N698" s="208"/>
      <c r="O698" s="208"/>
      <c r="P698" s="208"/>
      <c r="Q698" s="208"/>
      <c r="R698" s="208"/>
      <c r="S698" s="208"/>
      <c r="T698" s="208"/>
      <c r="U698" s="208"/>
      <c r="V698" s="208"/>
      <c r="W698" s="208"/>
      <c r="X698" s="209"/>
    </row>
    <row r="699" spans="1:24" ht="15.75" customHeight="1">
      <c r="A699" s="208"/>
      <c r="B699" s="208"/>
      <c r="C699" s="208"/>
      <c r="D699" s="267"/>
      <c r="E699" s="268"/>
      <c r="F699" s="268"/>
      <c r="G699" s="268"/>
      <c r="H699" s="268"/>
      <c r="I699" s="269"/>
      <c r="J699" s="269"/>
      <c r="K699" s="208"/>
      <c r="L699" s="208"/>
      <c r="M699" s="208"/>
      <c r="N699" s="208"/>
      <c r="O699" s="208"/>
      <c r="P699" s="208"/>
      <c r="Q699" s="208"/>
      <c r="R699" s="208"/>
      <c r="S699" s="208"/>
      <c r="T699" s="208"/>
      <c r="U699" s="208"/>
      <c r="V699" s="208"/>
      <c r="W699" s="208"/>
      <c r="X699" s="209"/>
    </row>
    <row r="700" spans="1:24" ht="15.75" customHeight="1">
      <c r="A700" s="208"/>
      <c r="B700" s="208"/>
      <c r="C700" s="208"/>
      <c r="D700" s="267"/>
      <c r="E700" s="268"/>
      <c r="F700" s="268"/>
      <c r="G700" s="268"/>
      <c r="H700" s="268"/>
      <c r="I700" s="269"/>
      <c r="J700" s="269"/>
      <c r="K700" s="208"/>
      <c r="L700" s="208"/>
      <c r="M700" s="208"/>
      <c r="N700" s="208"/>
      <c r="O700" s="208"/>
      <c r="P700" s="208"/>
      <c r="Q700" s="208"/>
      <c r="R700" s="208"/>
      <c r="S700" s="208"/>
      <c r="T700" s="208"/>
      <c r="U700" s="208"/>
      <c r="V700" s="208"/>
      <c r="W700" s="208"/>
      <c r="X700" s="209"/>
    </row>
    <row r="701" spans="1:24" ht="15.75" customHeight="1">
      <c r="A701" s="208"/>
      <c r="B701" s="208"/>
      <c r="C701" s="208"/>
      <c r="D701" s="267"/>
      <c r="E701" s="268"/>
      <c r="F701" s="268"/>
      <c r="G701" s="268"/>
      <c r="H701" s="268"/>
      <c r="I701" s="269"/>
      <c r="J701" s="269"/>
      <c r="K701" s="208"/>
      <c r="L701" s="208"/>
      <c r="M701" s="208"/>
      <c r="N701" s="208"/>
      <c r="O701" s="208"/>
      <c r="P701" s="208"/>
      <c r="Q701" s="208"/>
      <c r="R701" s="208"/>
      <c r="S701" s="208"/>
      <c r="T701" s="208"/>
      <c r="U701" s="208"/>
      <c r="V701" s="208"/>
      <c r="W701" s="208"/>
      <c r="X701" s="209"/>
    </row>
    <row r="702" spans="1:24" ht="15.75" customHeight="1">
      <c r="A702" s="208"/>
      <c r="B702" s="208"/>
      <c r="C702" s="208"/>
      <c r="D702" s="267"/>
      <c r="E702" s="268"/>
      <c r="F702" s="268"/>
      <c r="G702" s="268"/>
      <c r="H702" s="268"/>
      <c r="I702" s="269"/>
      <c r="J702" s="269"/>
      <c r="K702" s="208"/>
      <c r="L702" s="208"/>
      <c r="M702" s="208"/>
      <c r="N702" s="208"/>
      <c r="O702" s="208"/>
      <c r="P702" s="208"/>
      <c r="Q702" s="208"/>
      <c r="R702" s="208"/>
      <c r="S702" s="208"/>
      <c r="T702" s="208"/>
      <c r="U702" s="208"/>
      <c r="V702" s="208"/>
      <c r="W702" s="208"/>
      <c r="X702" s="209"/>
    </row>
    <row r="703" spans="1:24" ht="15.75" customHeight="1">
      <c r="A703" s="208"/>
      <c r="B703" s="208"/>
      <c r="C703" s="208"/>
      <c r="D703" s="267"/>
      <c r="E703" s="268"/>
      <c r="F703" s="268"/>
      <c r="G703" s="268"/>
      <c r="H703" s="268"/>
      <c r="I703" s="269"/>
      <c r="J703" s="269"/>
      <c r="K703" s="208"/>
      <c r="L703" s="208"/>
      <c r="M703" s="208"/>
      <c r="N703" s="208"/>
      <c r="O703" s="208"/>
      <c r="P703" s="208"/>
      <c r="Q703" s="208"/>
      <c r="R703" s="208"/>
      <c r="S703" s="208"/>
      <c r="T703" s="208"/>
      <c r="U703" s="208"/>
      <c r="V703" s="208"/>
      <c r="W703" s="208"/>
      <c r="X703" s="209"/>
    </row>
    <row r="704" spans="1:24" ht="15.75" customHeight="1">
      <c r="A704" s="208"/>
      <c r="B704" s="208"/>
      <c r="C704" s="208"/>
      <c r="D704" s="267"/>
      <c r="E704" s="268"/>
      <c r="F704" s="268"/>
      <c r="G704" s="268"/>
      <c r="H704" s="268"/>
      <c r="I704" s="269"/>
      <c r="J704" s="269"/>
      <c r="K704" s="208"/>
      <c r="L704" s="208"/>
      <c r="M704" s="208"/>
      <c r="N704" s="208"/>
      <c r="O704" s="208"/>
      <c r="P704" s="208"/>
      <c r="Q704" s="208"/>
      <c r="R704" s="208"/>
      <c r="S704" s="208"/>
      <c r="T704" s="208"/>
      <c r="U704" s="208"/>
      <c r="V704" s="208"/>
      <c r="W704" s="208"/>
      <c r="X704" s="209"/>
    </row>
    <row r="705" spans="1:24" ht="15.75" customHeight="1">
      <c r="A705" s="208"/>
      <c r="B705" s="208"/>
      <c r="C705" s="208"/>
      <c r="D705" s="267"/>
      <c r="E705" s="268"/>
      <c r="F705" s="268"/>
      <c r="G705" s="268"/>
      <c r="H705" s="268"/>
      <c r="I705" s="269"/>
      <c r="J705" s="269"/>
      <c r="K705" s="208"/>
      <c r="L705" s="208"/>
      <c r="M705" s="208"/>
      <c r="N705" s="208"/>
      <c r="O705" s="208"/>
      <c r="P705" s="208"/>
      <c r="Q705" s="208"/>
      <c r="R705" s="208"/>
      <c r="S705" s="208"/>
      <c r="T705" s="208"/>
      <c r="U705" s="208"/>
      <c r="V705" s="208"/>
      <c r="W705" s="208"/>
      <c r="X705" s="209"/>
    </row>
    <row r="706" spans="1:24" ht="15.75" customHeight="1">
      <c r="A706" s="208"/>
      <c r="B706" s="208"/>
      <c r="C706" s="208"/>
      <c r="D706" s="267"/>
      <c r="E706" s="268"/>
      <c r="F706" s="268"/>
      <c r="G706" s="268"/>
      <c r="H706" s="268"/>
      <c r="I706" s="269"/>
      <c r="J706" s="269"/>
      <c r="K706" s="208"/>
      <c r="L706" s="208"/>
      <c r="M706" s="208"/>
      <c r="N706" s="208"/>
      <c r="O706" s="208"/>
      <c r="P706" s="208"/>
      <c r="Q706" s="208"/>
      <c r="R706" s="208"/>
      <c r="S706" s="208"/>
      <c r="T706" s="208"/>
      <c r="U706" s="208"/>
      <c r="V706" s="208"/>
      <c r="W706" s="208"/>
      <c r="X706" s="209"/>
    </row>
    <row r="707" spans="1:24" ht="15.75" customHeight="1">
      <c r="A707" s="208"/>
      <c r="B707" s="208"/>
      <c r="C707" s="208"/>
      <c r="D707" s="267"/>
      <c r="E707" s="268"/>
      <c r="F707" s="268"/>
      <c r="G707" s="268"/>
      <c r="H707" s="268"/>
      <c r="I707" s="269"/>
      <c r="J707" s="269"/>
      <c r="K707" s="208"/>
      <c r="L707" s="208"/>
      <c r="M707" s="208"/>
      <c r="N707" s="208"/>
      <c r="O707" s="208"/>
      <c r="P707" s="208"/>
      <c r="Q707" s="208"/>
      <c r="R707" s="208"/>
      <c r="S707" s="208"/>
      <c r="T707" s="208"/>
      <c r="U707" s="208"/>
      <c r="V707" s="208"/>
      <c r="W707" s="208"/>
      <c r="X707" s="209"/>
    </row>
    <row r="708" spans="1:24" ht="15.75" customHeight="1">
      <c r="A708" s="208"/>
      <c r="B708" s="208"/>
      <c r="C708" s="208"/>
      <c r="D708" s="267"/>
      <c r="E708" s="268"/>
      <c r="F708" s="268"/>
      <c r="G708" s="268"/>
      <c r="H708" s="268"/>
      <c r="I708" s="269"/>
      <c r="J708" s="269"/>
      <c r="K708" s="208"/>
      <c r="L708" s="208"/>
      <c r="M708" s="208"/>
      <c r="N708" s="208"/>
      <c r="O708" s="208"/>
      <c r="P708" s="208"/>
      <c r="Q708" s="208"/>
      <c r="R708" s="208"/>
      <c r="S708" s="208"/>
      <c r="T708" s="208"/>
      <c r="U708" s="208"/>
      <c r="V708" s="208"/>
      <c r="W708" s="208"/>
      <c r="X708" s="209"/>
    </row>
    <row r="709" spans="1:24" ht="15.75" customHeight="1">
      <c r="A709" s="208"/>
      <c r="B709" s="208"/>
      <c r="C709" s="208"/>
      <c r="D709" s="267"/>
      <c r="E709" s="268"/>
      <c r="F709" s="268"/>
      <c r="G709" s="268"/>
      <c r="H709" s="268"/>
      <c r="I709" s="269"/>
      <c r="J709" s="269"/>
      <c r="K709" s="208"/>
      <c r="L709" s="208"/>
      <c r="M709" s="208"/>
      <c r="N709" s="208"/>
      <c r="O709" s="208"/>
      <c r="P709" s="208"/>
      <c r="Q709" s="208"/>
      <c r="R709" s="208"/>
      <c r="S709" s="208"/>
      <c r="T709" s="208"/>
      <c r="U709" s="208"/>
      <c r="V709" s="208"/>
      <c r="W709" s="208"/>
      <c r="X709" s="209"/>
    </row>
    <row r="710" spans="1:24" ht="15.75" customHeight="1">
      <c r="A710" s="208"/>
      <c r="B710" s="208"/>
      <c r="C710" s="208"/>
      <c r="D710" s="267"/>
      <c r="E710" s="268"/>
      <c r="F710" s="268"/>
      <c r="G710" s="268"/>
      <c r="H710" s="268"/>
      <c r="I710" s="269"/>
      <c r="J710" s="269"/>
      <c r="K710" s="208"/>
      <c r="L710" s="208"/>
      <c r="M710" s="208"/>
      <c r="N710" s="208"/>
      <c r="O710" s="208"/>
      <c r="P710" s="208"/>
      <c r="Q710" s="208"/>
      <c r="R710" s="208"/>
      <c r="S710" s="208"/>
      <c r="T710" s="208"/>
      <c r="U710" s="208"/>
      <c r="V710" s="208"/>
      <c r="W710" s="208"/>
      <c r="X710" s="209"/>
    </row>
    <row r="711" spans="1:24" ht="15.75" customHeight="1">
      <c r="A711" s="208"/>
      <c r="B711" s="208"/>
      <c r="C711" s="208"/>
      <c r="D711" s="267"/>
      <c r="E711" s="268"/>
      <c r="F711" s="268"/>
      <c r="G711" s="268"/>
      <c r="H711" s="268"/>
      <c r="I711" s="269"/>
      <c r="J711" s="269"/>
      <c r="K711" s="208"/>
      <c r="L711" s="208"/>
      <c r="M711" s="208"/>
      <c r="N711" s="208"/>
      <c r="O711" s="208"/>
      <c r="P711" s="208"/>
      <c r="Q711" s="208"/>
      <c r="R711" s="208"/>
      <c r="S711" s="208"/>
      <c r="T711" s="208"/>
      <c r="U711" s="208"/>
      <c r="V711" s="208"/>
      <c r="W711" s="208"/>
      <c r="X711" s="209"/>
    </row>
    <row r="712" spans="1:24" ht="15.75" customHeight="1">
      <c r="A712" s="208"/>
      <c r="B712" s="208"/>
      <c r="C712" s="208"/>
      <c r="D712" s="267"/>
      <c r="E712" s="268"/>
      <c r="F712" s="268"/>
      <c r="G712" s="268"/>
      <c r="H712" s="268"/>
      <c r="I712" s="269"/>
      <c r="J712" s="269"/>
      <c r="K712" s="208"/>
      <c r="L712" s="208"/>
      <c r="M712" s="208"/>
      <c r="N712" s="208"/>
      <c r="O712" s="208"/>
      <c r="P712" s="208"/>
      <c r="Q712" s="208"/>
      <c r="R712" s="208"/>
      <c r="S712" s="208"/>
      <c r="T712" s="208"/>
      <c r="U712" s="208"/>
      <c r="V712" s="208"/>
      <c r="W712" s="208"/>
      <c r="X712" s="209"/>
    </row>
    <row r="713" spans="1:24" ht="15.75" customHeight="1">
      <c r="A713" s="208"/>
      <c r="B713" s="208"/>
      <c r="C713" s="208"/>
      <c r="D713" s="267"/>
      <c r="E713" s="268"/>
      <c r="F713" s="268"/>
      <c r="G713" s="268"/>
      <c r="H713" s="268"/>
      <c r="I713" s="269"/>
      <c r="J713" s="269"/>
      <c r="K713" s="208"/>
      <c r="L713" s="208"/>
      <c r="M713" s="208"/>
      <c r="N713" s="208"/>
      <c r="O713" s="208"/>
      <c r="P713" s="208"/>
      <c r="Q713" s="208"/>
      <c r="R713" s="208"/>
      <c r="S713" s="208"/>
      <c r="T713" s="208"/>
      <c r="U713" s="208"/>
      <c r="V713" s="208"/>
      <c r="W713" s="208"/>
      <c r="X713" s="209"/>
    </row>
    <row r="714" spans="1:24" ht="15.75" customHeight="1">
      <c r="A714" s="208"/>
      <c r="B714" s="208"/>
      <c r="C714" s="208"/>
      <c r="D714" s="267"/>
      <c r="E714" s="268"/>
      <c r="F714" s="268"/>
      <c r="G714" s="268"/>
      <c r="H714" s="268"/>
      <c r="I714" s="269"/>
      <c r="J714" s="269"/>
      <c r="K714" s="208"/>
      <c r="L714" s="208"/>
      <c r="M714" s="208"/>
      <c r="N714" s="208"/>
      <c r="O714" s="208"/>
      <c r="P714" s="208"/>
      <c r="Q714" s="208"/>
      <c r="R714" s="208"/>
      <c r="S714" s="208"/>
      <c r="T714" s="208"/>
      <c r="U714" s="208"/>
      <c r="V714" s="208"/>
      <c r="W714" s="208"/>
      <c r="X714" s="209"/>
    </row>
    <row r="715" spans="1:24" ht="15.75" customHeight="1">
      <c r="A715" s="208"/>
      <c r="B715" s="208"/>
      <c r="C715" s="208"/>
      <c r="D715" s="267"/>
      <c r="E715" s="268"/>
      <c r="F715" s="268"/>
      <c r="G715" s="268"/>
      <c r="H715" s="268"/>
      <c r="I715" s="269"/>
      <c r="J715" s="269"/>
      <c r="K715" s="208"/>
      <c r="L715" s="208"/>
      <c r="M715" s="208"/>
      <c r="N715" s="208"/>
      <c r="O715" s="208"/>
      <c r="P715" s="208"/>
      <c r="Q715" s="208"/>
      <c r="R715" s="208"/>
      <c r="S715" s="208"/>
      <c r="T715" s="208"/>
      <c r="U715" s="208"/>
      <c r="V715" s="208"/>
      <c r="W715" s="208"/>
      <c r="X715" s="209"/>
    </row>
    <row r="716" spans="1:24" ht="15.75" customHeight="1">
      <c r="A716" s="208"/>
      <c r="B716" s="208"/>
      <c r="C716" s="208"/>
      <c r="D716" s="267"/>
      <c r="E716" s="268"/>
      <c r="F716" s="268"/>
      <c r="G716" s="268"/>
      <c r="H716" s="268"/>
      <c r="I716" s="269"/>
      <c r="J716" s="269"/>
      <c r="K716" s="208"/>
      <c r="L716" s="208"/>
      <c r="M716" s="208"/>
      <c r="N716" s="208"/>
      <c r="O716" s="208"/>
      <c r="P716" s="208"/>
      <c r="Q716" s="208"/>
      <c r="R716" s="208"/>
      <c r="S716" s="208"/>
      <c r="T716" s="208"/>
      <c r="U716" s="208"/>
      <c r="V716" s="208"/>
      <c r="W716" s="208"/>
      <c r="X716" s="209"/>
    </row>
    <row r="717" spans="1:24" ht="15.75" customHeight="1">
      <c r="A717" s="208"/>
      <c r="B717" s="208"/>
      <c r="C717" s="208"/>
      <c r="D717" s="267"/>
      <c r="E717" s="268"/>
      <c r="F717" s="268"/>
      <c r="G717" s="268"/>
      <c r="H717" s="268"/>
      <c r="I717" s="269"/>
      <c r="J717" s="269"/>
      <c r="K717" s="208"/>
      <c r="L717" s="208"/>
      <c r="M717" s="208"/>
      <c r="N717" s="208"/>
      <c r="O717" s="208"/>
      <c r="P717" s="208"/>
      <c r="Q717" s="208"/>
      <c r="R717" s="208"/>
      <c r="S717" s="208"/>
      <c r="T717" s="208"/>
      <c r="U717" s="208"/>
      <c r="V717" s="208"/>
      <c r="W717" s="208"/>
      <c r="X717" s="209"/>
    </row>
    <row r="718" spans="1:24" ht="15.75" customHeight="1">
      <c r="A718" s="208"/>
      <c r="B718" s="208"/>
      <c r="C718" s="208"/>
      <c r="D718" s="267"/>
      <c r="E718" s="268"/>
      <c r="F718" s="268"/>
      <c r="G718" s="268"/>
      <c r="H718" s="268"/>
      <c r="I718" s="269"/>
      <c r="J718" s="269"/>
      <c r="K718" s="208"/>
      <c r="L718" s="208"/>
      <c r="M718" s="208"/>
      <c r="N718" s="208"/>
      <c r="O718" s="208"/>
      <c r="P718" s="208"/>
      <c r="Q718" s="208"/>
      <c r="R718" s="208"/>
      <c r="S718" s="208"/>
      <c r="T718" s="208"/>
      <c r="U718" s="208"/>
      <c r="V718" s="208"/>
      <c r="W718" s="208"/>
      <c r="X718" s="209"/>
    </row>
    <row r="719" spans="1:24" ht="15.75" customHeight="1">
      <c r="A719" s="208"/>
      <c r="B719" s="208"/>
      <c r="C719" s="208"/>
      <c r="D719" s="267"/>
      <c r="E719" s="268"/>
      <c r="F719" s="268"/>
      <c r="G719" s="268"/>
      <c r="H719" s="268"/>
      <c r="I719" s="269"/>
      <c r="J719" s="269"/>
      <c r="K719" s="208"/>
      <c r="L719" s="208"/>
      <c r="M719" s="208"/>
      <c r="N719" s="208"/>
      <c r="O719" s="208"/>
      <c r="P719" s="208"/>
      <c r="Q719" s="208"/>
      <c r="R719" s="208"/>
      <c r="S719" s="208"/>
      <c r="T719" s="208"/>
      <c r="U719" s="208"/>
      <c r="V719" s="208"/>
      <c r="W719" s="208"/>
      <c r="X719" s="209"/>
    </row>
    <row r="720" spans="1:24" ht="15.75" customHeight="1">
      <c r="A720" s="208"/>
      <c r="B720" s="208"/>
      <c r="C720" s="208"/>
      <c r="D720" s="267"/>
      <c r="E720" s="268"/>
      <c r="F720" s="268"/>
      <c r="G720" s="268"/>
      <c r="H720" s="268"/>
      <c r="I720" s="269"/>
      <c r="J720" s="269"/>
      <c r="K720" s="208"/>
      <c r="L720" s="208"/>
      <c r="M720" s="208"/>
      <c r="N720" s="208"/>
      <c r="O720" s="208"/>
      <c r="P720" s="208"/>
      <c r="Q720" s="208"/>
      <c r="R720" s="208"/>
      <c r="S720" s="208"/>
      <c r="T720" s="208"/>
      <c r="U720" s="208"/>
      <c r="V720" s="208"/>
      <c r="W720" s="208"/>
      <c r="X720" s="209"/>
    </row>
    <row r="721" spans="1:24" ht="15.75" customHeight="1">
      <c r="A721" s="208"/>
      <c r="B721" s="208"/>
      <c r="C721" s="208"/>
      <c r="D721" s="267"/>
      <c r="E721" s="268"/>
      <c r="F721" s="268"/>
      <c r="G721" s="268"/>
      <c r="H721" s="268"/>
      <c r="I721" s="269"/>
      <c r="J721" s="269"/>
      <c r="K721" s="208"/>
      <c r="L721" s="208"/>
      <c r="M721" s="208"/>
      <c r="N721" s="208"/>
      <c r="O721" s="208"/>
      <c r="P721" s="208"/>
      <c r="Q721" s="208"/>
      <c r="R721" s="208"/>
      <c r="S721" s="208"/>
      <c r="T721" s="208"/>
      <c r="U721" s="208"/>
      <c r="V721" s="208"/>
      <c r="W721" s="208"/>
      <c r="X721" s="209"/>
    </row>
    <row r="722" spans="1:24" ht="15.75" customHeight="1">
      <c r="A722" s="208"/>
      <c r="B722" s="208"/>
      <c r="C722" s="208"/>
      <c r="D722" s="267"/>
      <c r="E722" s="268"/>
      <c r="F722" s="268"/>
      <c r="G722" s="268"/>
      <c r="H722" s="268"/>
      <c r="I722" s="269"/>
      <c r="J722" s="269"/>
      <c r="K722" s="208"/>
      <c r="L722" s="208"/>
      <c r="M722" s="208"/>
      <c r="N722" s="208"/>
      <c r="O722" s="208"/>
      <c r="P722" s="208"/>
      <c r="Q722" s="208"/>
      <c r="R722" s="208"/>
      <c r="S722" s="208"/>
      <c r="T722" s="208"/>
      <c r="U722" s="208"/>
      <c r="V722" s="208"/>
      <c r="W722" s="208"/>
      <c r="X722" s="209"/>
    </row>
    <row r="723" spans="1:24" ht="15.75" customHeight="1">
      <c r="A723" s="208"/>
      <c r="B723" s="208"/>
      <c r="C723" s="208"/>
      <c r="D723" s="267"/>
      <c r="E723" s="268"/>
      <c r="F723" s="268"/>
      <c r="G723" s="268"/>
      <c r="H723" s="268"/>
      <c r="I723" s="269"/>
      <c r="J723" s="269"/>
      <c r="K723" s="208"/>
      <c r="L723" s="208"/>
      <c r="M723" s="208"/>
      <c r="N723" s="208"/>
      <c r="O723" s="208"/>
      <c r="P723" s="208"/>
      <c r="Q723" s="208"/>
      <c r="R723" s="208"/>
      <c r="S723" s="208"/>
      <c r="T723" s="208"/>
      <c r="U723" s="208"/>
      <c r="V723" s="208"/>
      <c r="W723" s="208"/>
      <c r="X723" s="209"/>
    </row>
    <row r="724" spans="1:24" ht="15.75" customHeight="1">
      <c r="A724" s="208"/>
      <c r="B724" s="208"/>
      <c r="C724" s="208"/>
      <c r="D724" s="267"/>
      <c r="E724" s="268"/>
      <c r="F724" s="268"/>
      <c r="G724" s="268"/>
      <c r="H724" s="268"/>
      <c r="I724" s="269"/>
      <c r="J724" s="269"/>
      <c r="K724" s="208"/>
      <c r="L724" s="208"/>
      <c r="M724" s="208"/>
      <c r="N724" s="208"/>
      <c r="O724" s="208"/>
      <c r="P724" s="208"/>
      <c r="Q724" s="208"/>
      <c r="R724" s="208"/>
      <c r="S724" s="208"/>
      <c r="T724" s="208"/>
      <c r="U724" s="208"/>
      <c r="V724" s="208"/>
      <c r="W724" s="208"/>
      <c r="X724" s="209"/>
    </row>
    <row r="725" spans="1:24" ht="15.75" customHeight="1">
      <c r="A725" s="208"/>
      <c r="B725" s="208"/>
      <c r="C725" s="208"/>
      <c r="D725" s="267"/>
      <c r="E725" s="268"/>
      <c r="F725" s="268"/>
      <c r="G725" s="268"/>
      <c r="H725" s="268"/>
      <c r="I725" s="269"/>
      <c r="J725" s="269"/>
      <c r="K725" s="208"/>
      <c r="L725" s="208"/>
      <c r="M725" s="208"/>
      <c r="N725" s="208"/>
      <c r="O725" s="208"/>
      <c r="P725" s="208"/>
      <c r="Q725" s="208"/>
      <c r="R725" s="208"/>
      <c r="S725" s="208"/>
      <c r="T725" s="208"/>
      <c r="U725" s="208"/>
      <c r="V725" s="208"/>
      <c r="W725" s="208"/>
      <c r="X725" s="209"/>
    </row>
    <row r="726" spans="1:24" ht="15.75" customHeight="1">
      <c r="A726" s="208"/>
      <c r="B726" s="208"/>
      <c r="C726" s="208"/>
      <c r="D726" s="267"/>
      <c r="E726" s="268"/>
      <c r="F726" s="268"/>
      <c r="G726" s="268"/>
      <c r="H726" s="268"/>
      <c r="I726" s="269"/>
      <c r="J726" s="269"/>
      <c r="K726" s="208"/>
      <c r="L726" s="208"/>
      <c r="M726" s="208"/>
      <c r="N726" s="208"/>
      <c r="O726" s="208"/>
      <c r="P726" s="208"/>
      <c r="Q726" s="208"/>
      <c r="R726" s="208"/>
      <c r="S726" s="208"/>
      <c r="T726" s="208"/>
      <c r="U726" s="208"/>
      <c r="V726" s="208"/>
      <c r="W726" s="208"/>
      <c r="X726" s="209"/>
    </row>
    <row r="727" spans="1:24" ht="15.75" customHeight="1">
      <c r="A727" s="208"/>
      <c r="B727" s="208"/>
      <c r="C727" s="208"/>
      <c r="D727" s="267"/>
      <c r="E727" s="268"/>
      <c r="F727" s="268"/>
      <c r="G727" s="268"/>
      <c r="H727" s="268"/>
      <c r="I727" s="269"/>
      <c r="J727" s="269"/>
      <c r="K727" s="208"/>
      <c r="L727" s="208"/>
      <c r="M727" s="208"/>
      <c r="N727" s="208"/>
      <c r="O727" s="208"/>
      <c r="P727" s="208"/>
      <c r="Q727" s="208"/>
      <c r="R727" s="208"/>
      <c r="S727" s="208"/>
      <c r="T727" s="208"/>
      <c r="U727" s="208"/>
      <c r="V727" s="208"/>
      <c r="W727" s="208"/>
      <c r="X727" s="209"/>
    </row>
    <row r="728" spans="1:24" ht="15.75" customHeight="1">
      <c r="A728" s="208"/>
      <c r="B728" s="208"/>
      <c r="C728" s="208"/>
      <c r="D728" s="267"/>
      <c r="E728" s="268"/>
      <c r="F728" s="268"/>
      <c r="G728" s="268"/>
      <c r="H728" s="268"/>
      <c r="I728" s="269"/>
      <c r="J728" s="269"/>
      <c r="K728" s="208"/>
      <c r="L728" s="208"/>
      <c r="M728" s="208"/>
      <c r="N728" s="208"/>
      <c r="O728" s="208"/>
      <c r="P728" s="208"/>
      <c r="Q728" s="208"/>
      <c r="R728" s="208"/>
      <c r="S728" s="208"/>
      <c r="T728" s="208"/>
      <c r="U728" s="208"/>
      <c r="V728" s="208"/>
      <c r="W728" s="208"/>
      <c r="X728" s="209"/>
    </row>
    <row r="729" spans="1:24" ht="15.75" customHeight="1">
      <c r="A729" s="208"/>
      <c r="B729" s="208"/>
      <c r="C729" s="208"/>
      <c r="D729" s="267"/>
      <c r="E729" s="268"/>
      <c r="F729" s="268"/>
      <c r="G729" s="268"/>
      <c r="H729" s="268"/>
      <c r="I729" s="269"/>
      <c r="J729" s="269"/>
      <c r="K729" s="208"/>
      <c r="L729" s="208"/>
      <c r="M729" s="208"/>
      <c r="N729" s="208"/>
      <c r="O729" s="208"/>
      <c r="P729" s="208"/>
      <c r="Q729" s="208"/>
      <c r="R729" s="208"/>
      <c r="S729" s="208"/>
      <c r="T729" s="208"/>
      <c r="U729" s="208"/>
      <c r="V729" s="208"/>
      <c r="W729" s="208"/>
      <c r="X729" s="209"/>
    </row>
    <row r="730" spans="1:24" ht="15.75" customHeight="1">
      <c r="A730" s="208"/>
      <c r="B730" s="208"/>
      <c r="C730" s="208"/>
      <c r="D730" s="267"/>
      <c r="E730" s="268"/>
      <c r="F730" s="268"/>
      <c r="G730" s="268"/>
      <c r="H730" s="268"/>
      <c r="I730" s="269"/>
      <c r="J730" s="269"/>
      <c r="K730" s="208"/>
      <c r="L730" s="208"/>
      <c r="M730" s="208"/>
      <c r="N730" s="208"/>
      <c r="O730" s="208"/>
      <c r="P730" s="208"/>
      <c r="Q730" s="208"/>
      <c r="R730" s="208"/>
      <c r="S730" s="208"/>
      <c r="T730" s="208"/>
      <c r="U730" s="208"/>
      <c r="V730" s="208"/>
      <c r="W730" s="208"/>
      <c r="X730" s="209"/>
    </row>
    <row r="731" spans="1:24" ht="15.75" customHeight="1">
      <c r="A731" s="208"/>
      <c r="B731" s="208"/>
      <c r="C731" s="208"/>
      <c r="D731" s="267"/>
      <c r="E731" s="268"/>
      <c r="F731" s="268"/>
      <c r="G731" s="268"/>
      <c r="H731" s="268"/>
      <c r="I731" s="269"/>
      <c r="J731" s="269"/>
      <c r="K731" s="208"/>
      <c r="L731" s="208"/>
      <c r="M731" s="208"/>
      <c r="N731" s="208"/>
      <c r="O731" s="208"/>
      <c r="P731" s="208"/>
      <c r="Q731" s="208"/>
      <c r="R731" s="208"/>
      <c r="S731" s="208"/>
      <c r="T731" s="208"/>
      <c r="U731" s="208"/>
      <c r="V731" s="208"/>
      <c r="W731" s="208"/>
      <c r="X731" s="209"/>
    </row>
    <row r="732" spans="1:24" ht="15.75" customHeight="1">
      <c r="A732" s="208"/>
      <c r="B732" s="208"/>
      <c r="C732" s="208"/>
      <c r="D732" s="267"/>
      <c r="E732" s="268"/>
      <c r="F732" s="268"/>
      <c r="G732" s="268"/>
      <c r="H732" s="268"/>
      <c r="I732" s="269"/>
      <c r="J732" s="269"/>
      <c r="K732" s="208"/>
      <c r="L732" s="208"/>
      <c r="M732" s="208"/>
      <c r="N732" s="208"/>
      <c r="O732" s="208"/>
      <c r="P732" s="208"/>
      <c r="Q732" s="208"/>
      <c r="R732" s="208"/>
      <c r="S732" s="208"/>
      <c r="T732" s="208"/>
      <c r="U732" s="208"/>
      <c r="V732" s="208"/>
      <c r="W732" s="208"/>
      <c r="X732" s="209"/>
    </row>
    <row r="733" spans="1:24" ht="15.75" customHeight="1">
      <c r="A733" s="208"/>
      <c r="B733" s="208"/>
      <c r="C733" s="208"/>
      <c r="D733" s="267"/>
      <c r="E733" s="268"/>
      <c r="F733" s="268"/>
      <c r="G733" s="268"/>
      <c r="H733" s="268"/>
      <c r="I733" s="269"/>
      <c r="J733" s="269"/>
      <c r="K733" s="208"/>
      <c r="L733" s="208"/>
      <c r="M733" s="208"/>
      <c r="N733" s="208"/>
      <c r="O733" s="208"/>
      <c r="P733" s="208"/>
      <c r="Q733" s="208"/>
      <c r="R733" s="208"/>
      <c r="S733" s="208"/>
      <c r="T733" s="208"/>
      <c r="U733" s="208"/>
      <c r="V733" s="208"/>
      <c r="W733" s="208"/>
      <c r="X733" s="209"/>
    </row>
    <row r="734" spans="1:24" ht="15.75" customHeight="1">
      <c r="A734" s="208"/>
      <c r="B734" s="208"/>
      <c r="C734" s="208"/>
      <c r="D734" s="267"/>
      <c r="E734" s="268"/>
      <c r="F734" s="268"/>
      <c r="G734" s="268"/>
      <c r="H734" s="268"/>
      <c r="I734" s="269"/>
      <c r="J734" s="269"/>
      <c r="K734" s="208"/>
      <c r="L734" s="208"/>
      <c r="M734" s="208"/>
      <c r="N734" s="208"/>
      <c r="O734" s="208"/>
      <c r="P734" s="208"/>
      <c r="Q734" s="208"/>
      <c r="R734" s="208"/>
      <c r="S734" s="208"/>
      <c r="T734" s="208"/>
      <c r="U734" s="208"/>
      <c r="V734" s="208"/>
      <c r="W734" s="208"/>
      <c r="X734" s="209"/>
    </row>
    <row r="735" spans="1:24" ht="15.75" customHeight="1">
      <c r="A735" s="208"/>
      <c r="B735" s="208"/>
      <c r="C735" s="208"/>
      <c r="D735" s="267"/>
      <c r="E735" s="268"/>
      <c r="F735" s="268"/>
      <c r="G735" s="268"/>
      <c r="H735" s="268"/>
      <c r="I735" s="269"/>
      <c r="J735" s="269"/>
      <c r="K735" s="208"/>
      <c r="L735" s="208"/>
      <c r="M735" s="208"/>
      <c r="N735" s="208"/>
      <c r="O735" s="208"/>
      <c r="P735" s="208"/>
      <c r="Q735" s="208"/>
      <c r="R735" s="208"/>
      <c r="S735" s="208"/>
      <c r="T735" s="208"/>
      <c r="U735" s="208"/>
      <c r="V735" s="208"/>
      <c r="W735" s="208"/>
      <c r="X735" s="209"/>
    </row>
    <row r="736" spans="1:24" ht="15.75" customHeight="1">
      <c r="A736" s="208"/>
      <c r="B736" s="208"/>
      <c r="C736" s="208"/>
      <c r="D736" s="267"/>
      <c r="E736" s="268"/>
      <c r="F736" s="268"/>
      <c r="G736" s="268"/>
      <c r="H736" s="268"/>
      <c r="I736" s="269"/>
      <c r="J736" s="269"/>
      <c r="K736" s="208"/>
      <c r="L736" s="208"/>
      <c r="M736" s="208"/>
      <c r="N736" s="208"/>
      <c r="O736" s="208"/>
      <c r="P736" s="208"/>
      <c r="Q736" s="208"/>
      <c r="R736" s="208"/>
      <c r="S736" s="208"/>
      <c r="T736" s="208"/>
      <c r="U736" s="208"/>
      <c r="V736" s="208"/>
      <c r="W736" s="208"/>
      <c r="X736" s="209"/>
    </row>
    <row r="737" spans="1:24" ht="15.75" customHeight="1">
      <c r="A737" s="208"/>
      <c r="B737" s="208"/>
      <c r="C737" s="208"/>
      <c r="D737" s="267"/>
      <c r="E737" s="268"/>
      <c r="F737" s="268"/>
      <c r="G737" s="268"/>
      <c r="H737" s="268"/>
      <c r="I737" s="269"/>
      <c r="J737" s="269"/>
      <c r="K737" s="208"/>
      <c r="L737" s="208"/>
      <c r="M737" s="208"/>
      <c r="N737" s="208"/>
      <c r="O737" s="208"/>
      <c r="P737" s="208"/>
      <c r="Q737" s="208"/>
      <c r="R737" s="208"/>
      <c r="S737" s="208"/>
      <c r="T737" s="208"/>
      <c r="U737" s="208"/>
      <c r="V737" s="208"/>
      <c r="W737" s="208"/>
      <c r="X737" s="209"/>
    </row>
    <row r="738" spans="1:24" ht="15.75" customHeight="1">
      <c r="A738" s="208"/>
      <c r="B738" s="208"/>
      <c r="C738" s="208"/>
      <c r="D738" s="267"/>
      <c r="E738" s="268"/>
      <c r="F738" s="268"/>
      <c r="G738" s="268"/>
      <c r="H738" s="268"/>
      <c r="I738" s="269"/>
      <c r="J738" s="269"/>
      <c r="K738" s="208"/>
      <c r="L738" s="208"/>
      <c r="M738" s="208"/>
      <c r="N738" s="208"/>
      <c r="O738" s="208"/>
      <c r="P738" s="208"/>
      <c r="Q738" s="208"/>
      <c r="R738" s="208"/>
      <c r="S738" s="208"/>
      <c r="T738" s="208"/>
      <c r="U738" s="208"/>
      <c r="V738" s="208"/>
      <c r="W738" s="208"/>
      <c r="X738" s="209"/>
    </row>
    <row r="739" spans="1:24" ht="15.75" customHeight="1">
      <c r="A739" s="208"/>
      <c r="B739" s="208"/>
      <c r="C739" s="208"/>
      <c r="D739" s="267"/>
      <c r="E739" s="268"/>
      <c r="F739" s="268"/>
      <c r="G739" s="268"/>
      <c r="H739" s="268"/>
      <c r="I739" s="269"/>
      <c r="J739" s="269"/>
      <c r="K739" s="208"/>
      <c r="L739" s="208"/>
      <c r="M739" s="208"/>
      <c r="N739" s="208"/>
      <c r="O739" s="208"/>
      <c r="P739" s="208"/>
      <c r="Q739" s="208"/>
      <c r="R739" s="208"/>
      <c r="S739" s="208"/>
      <c r="T739" s="208"/>
      <c r="U739" s="208"/>
      <c r="V739" s="208"/>
      <c r="W739" s="208"/>
      <c r="X739" s="209"/>
    </row>
    <row r="740" spans="1:24" ht="15.75" customHeight="1">
      <c r="A740" s="208"/>
      <c r="B740" s="208"/>
      <c r="C740" s="208"/>
      <c r="D740" s="267"/>
      <c r="E740" s="268"/>
      <c r="F740" s="268"/>
      <c r="G740" s="268"/>
      <c r="H740" s="268"/>
      <c r="I740" s="269"/>
      <c r="J740" s="269"/>
      <c r="K740" s="208"/>
      <c r="L740" s="208"/>
      <c r="M740" s="208"/>
      <c r="N740" s="208"/>
      <c r="O740" s="208"/>
      <c r="P740" s="208"/>
      <c r="Q740" s="208"/>
      <c r="R740" s="208"/>
      <c r="S740" s="208"/>
      <c r="T740" s="208"/>
      <c r="U740" s="208"/>
      <c r="V740" s="208"/>
      <c r="W740" s="208"/>
      <c r="X740" s="209"/>
    </row>
    <row r="741" spans="1:24" ht="15.75" customHeight="1">
      <c r="A741" s="208"/>
      <c r="B741" s="208"/>
      <c r="C741" s="208"/>
      <c r="D741" s="267"/>
      <c r="E741" s="268"/>
      <c r="F741" s="268"/>
      <c r="G741" s="268"/>
      <c r="H741" s="268"/>
      <c r="I741" s="269"/>
      <c r="J741" s="269"/>
      <c r="K741" s="208"/>
      <c r="L741" s="208"/>
      <c r="M741" s="208"/>
      <c r="N741" s="208"/>
      <c r="O741" s="208"/>
      <c r="P741" s="208"/>
      <c r="Q741" s="208"/>
      <c r="R741" s="208"/>
      <c r="S741" s="208"/>
      <c r="T741" s="208"/>
      <c r="U741" s="208"/>
      <c r="V741" s="208"/>
      <c r="W741" s="208"/>
      <c r="X741" s="209"/>
    </row>
    <row r="742" spans="1:24" ht="15.75" customHeight="1">
      <c r="A742" s="208"/>
      <c r="B742" s="208"/>
      <c r="C742" s="208"/>
      <c r="D742" s="267"/>
      <c r="E742" s="268"/>
      <c r="F742" s="268"/>
      <c r="G742" s="268"/>
      <c r="H742" s="268"/>
      <c r="I742" s="269"/>
      <c r="J742" s="269"/>
      <c r="K742" s="208"/>
      <c r="L742" s="208"/>
      <c r="M742" s="208"/>
      <c r="N742" s="208"/>
      <c r="O742" s="208"/>
      <c r="P742" s="208"/>
      <c r="Q742" s="208"/>
      <c r="R742" s="208"/>
      <c r="S742" s="208"/>
      <c r="T742" s="208"/>
      <c r="U742" s="208"/>
      <c r="V742" s="208"/>
      <c r="W742" s="208"/>
      <c r="X742" s="209"/>
    </row>
    <row r="743" spans="1:24" ht="15.75" customHeight="1">
      <c r="A743" s="208"/>
      <c r="B743" s="208"/>
      <c r="C743" s="208"/>
      <c r="D743" s="267"/>
      <c r="E743" s="268"/>
      <c r="F743" s="268"/>
      <c r="G743" s="268"/>
      <c r="H743" s="268"/>
      <c r="I743" s="269"/>
      <c r="J743" s="269"/>
      <c r="K743" s="208"/>
      <c r="L743" s="208"/>
      <c r="M743" s="208"/>
      <c r="N743" s="208"/>
      <c r="O743" s="208"/>
      <c r="P743" s="208"/>
      <c r="Q743" s="208"/>
      <c r="R743" s="208"/>
      <c r="S743" s="208"/>
      <c r="T743" s="208"/>
      <c r="U743" s="208"/>
      <c r="V743" s="208"/>
      <c r="W743" s="208"/>
      <c r="X743" s="209"/>
    </row>
    <row r="744" spans="1:24" ht="15.75" customHeight="1">
      <c r="A744" s="208"/>
      <c r="B744" s="208"/>
      <c r="C744" s="208"/>
      <c r="D744" s="267"/>
      <c r="E744" s="268"/>
      <c r="F744" s="268"/>
      <c r="G744" s="268"/>
      <c r="H744" s="268"/>
      <c r="I744" s="269"/>
      <c r="J744" s="269"/>
      <c r="K744" s="208"/>
      <c r="L744" s="208"/>
      <c r="M744" s="208"/>
      <c r="N744" s="208"/>
      <c r="O744" s="208"/>
      <c r="P744" s="208"/>
      <c r="Q744" s="208"/>
      <c r="R744" s="208"/>
      <c r="S744" s="208"/>
      <c r="T744" s="208"/>
      <c r="U744" s="208"/>
      <c r="V744" s="208"/>
      <c r="W744" s="208"/>
      <c r="X744" s="209"/>
    </row>
    <row r="745" spans="1:24" ht="15.75" customHeight="1">
      <c r="A745" s="208"/>
      <c r="B745" s="208"/>
      <c r="C745" s="208"/>
      <c r="D745" s="267"/>
      <c r="E745" s="268"/>
      <c r="F745" s="268"/>
      <c r="G745" s="268"/>
      <c r="H745" s="268"/>
      <c r="I745" s="269"/>
      <c r="J745" s="269"/>
      <c r="K745" s="208"/>
      <c r="L745" s="208"/>
      <c r="M745" s="208"/>
      <c r="N745" s="208"/>
      <c r="O745" s="208"/>
      <c r="P745" s="208"/>
      <c r="Q745" s="208"/>
      <c r="R745" s="208"/>
      <c r="S745" s="208"/>
      <c r="T745" s="208"/>
      <c r="U745" s="208"/>
      <c r="V745" s="208"/>
      <c r="W745" s="208"/>
      <c r="X745" s="209"/>
    </row>
    <row r="746" spans="1:24" ht="15.75" customHeight="1">
      <c r="A746" s="208"/>
      <c r="B746" s="208"/>
      <c r="C746" s="208"/>
      <c r="D746" s="267"/>
      <c r="E746" s="268"/>
      <c r="F746" s="268"/>
      <c r="G746" s="268"/>
      <c r="H746" s="268"/>
      <c r="I746" s="269"/>
      <c r="J746" s="269"/>
      <c r="K746" s="208"/>
      <c r="L746" s="208"/>
      <c r="M746" s="208"/>
      <c r="N746" s="208"/>
      <c r="O746" s="208"/>
      <c r="P746" s="208"/>
      <c r="Q746" s="208"/>
      <c r="R746" s="208"/>
      <c r="S746" s="208"/>
      <c r="T746" s="208"/>
      <c r="U746" s="208"/>
      <c r="V746" s="208"/>
      <c r="W746" s="208"/>
      <c r="X746" s="209"/>
    </row>
    <row r="747" spans="1:24" ht="15.75" customHeight="1">
      <c r="A747" s="208"/>
      <c r="B747" s="208"/>
      <c r="C747" s="208"/>
      <c r="D747" s="267"/>
      <c r="E747" s="268"/>
      <c r="F747" s="268"/>
      <c r="G747" s="268"/>
      <c r="H747" s="268"/>
      <c r="I747" s="269"/>
      <c r="J747" s="269"/>
      <c r="K747" s="208"/>
      <c r="L747" s="208"/>
      <c r="M747" s="208"/>
      <c r="N747" s="208"/>
      <c r="O747" s="208"/>
      <c r="P747" s="208"/>
      <c r="Q747" s="208"/>
      <c r="R747" s="208"/>
      <c r="S747" s="208"/>
      <c r="T747" s="208"/>
      <c r="U747" s="208"/>
      <c r="V747" s="208"/>
      <c r="W747" s="208"/>
      <c r="X747" s="209"/>
    </row>
    <row r="748" spans="1:24" ht="15.75" customHeight="1">
      <c r="A748" s="208"/>
      <c r="B748" s="208"/>
      <c r="C748" s="208"/>
      <c r="D748" s="267"/>
      <c r="E748" s="268"/>
      <c r="F748" s="268"/>
      <c r="G748" s="268"/>
      <c r="H748" s="268"/>
      <c r="I748" s="269"/>
      <c r="J748" s="269"/>
      <c r="K748" s="208"/>
      <c r="L748" s="208"/>
      <c r="M748" s="208"/>
      <c r="N748" s="208"/>
      <c r="O748" s="208"/>
      <c r="P748" s="208"/>
      <c r="Q748" s="208"/>
      <c r="R748" s="208"/>
      <c r="S748" s="208"/>
      <c r="T748" s="208"/>
      <c r="U748" s="208"/>
      <c r="V748" s="208"/>
      <c r="W748" s="208"/>
      <c r="X748" s="209"/>
    </row>
    <row r="749" spans="1:24" ht="15.75" customHeight="1">
      <c r="A749" s="208"/>
      <c r="B749" s="208"/>
      <c r="C749" s="208"/>
      <c r="D749" s="267"/>
      <c r="E749" s="268"/>
      <c r="F749" s="268"/>
      <c r="G749" s="268"/>
      <c r="H749" s="268"/>
      <c r="I749" s="269"/>
      <c r="J749" s="269"/>
      <c r="K749" s="208"/>
      <c r="L749" s="208"/>
      <c r="M749" s="208"/>
      <c r="N749" s="208"/>
      <c r="O749" s="208"/>
      <c r="P749" s="208"/>
      <c r="Q749" s="208"/>
      <c r="R749" s="208"/>
      <c r="S749" s="208"/>
      <c r="T749" s="208"/>
      <c r="U749" s="208"/>
      <c r="V749" s="208"/>
      <c r="W749" s="208"/>
      <c r="X749" s="209"/>
    </row>
    <row r="750" spans="1:24" ht="15.75" customHeight="1">
      <c r="A750" s="208"/>
      <c r="B750" s="208"/>
      <c r="C750" s="208"/>
      <c r="D750" s="267"/>
      <c r="E750" s="268"/>
      <c r="F750" s="268"/>
      <c r="G750" s="268"/>
      <c r="H750" s="268"/>
      <c r="I750" s="269"/>
      <c r="J750" s="269"/>
      <c r="K750" s="208"/>
      <c r="L750" s="208"/>
      <c r="M750" s="208"/>
      <c r="N750" s="208"/>
      <c r="O750" s="208"/>
      <c r="P750" s="208"/>
      <c r="Q750" s="208"/>
      <c r="R750" s="208"/>
      <c r="S750" s="208"/>
      <c r="T750" s="208"/>
      <c r="U750" s="208"/>
      <c r="V750" s="208"/>
      <c r="W750" s="208"/>
      <c r="X750" s="209"/>
    </row>
    <row r="751" spans="1:24" ht="15.75" customHeight="1">
      <c r="A751" s="208"/>
      <c r="B751" s="208"/>
      <c r="C751" s="208"/>
      <c r="D751" s="267"/>
      <c r="E751" s="268"/>
      <c r="F751" s="268"/>
      <c r="G751" s="268"/>
      <c r="H751" s="268"/>
      <c r="I751" s="269"/>
      <c r="J751" s="269"/>
      <c r="K751" s="208"/>
      <c r="L751" s="208"/>
      <c r="M751" s="208"/>
      <c r="N751" s="208"/>
      <c r="O751" s="208"/>
      <c r="P751" s="208"/>
      <c r="Q751" s="208"/>
      <c r="R751" s="208"/>
      <c r="S751" s="208"/>
      <c r="T751" s="208"/>
      <c r="U751" s="208"/>
      <c r="V751" s="208"/>
      <c r="W751" s="208"/>
      <c r="X751" s="209"/>
    </row>
    <row r="752" spans="1:24" ht="15.75" customHeight="1">
      <c r="A752" s="208"/>
      <c r="B752" s="208"/>
      <c r="C752" s="208"/>
      <c r="D752" s="267"/>
      <c r="E752" s="268"/>
      <c r="F752" s="268"/>
      <c r="G752" s="268"/>
      <c r="H752" s="268"/>
      <c r="I752" s="269"/>
      <c r="J752" s="269"/>
      <c r="K752" s="208"/>
      <c r="L752" s="208"/>
      <c r="M752" s="208"/>
      <c r="N752" s="208"/>
      <c r="O752" s="208"/>
      <c r="P752" s="208"/>
      <c r="Q752" s="208"/>
      <c r="R752" s="208"/>
      <c r="S752" s="208"/>
      <c r="T752" s="208"/>
      <c r="U752" s="208"/>
      <c r="V752" s="208"/>
      <c r="W752" s="208"/>
      <c r="X752" s="209"/>
    </row>
    <row r="753" spans="1:24" ht="15.75" customHeight="1">
      <c r="A753" s="208"/>
      <c r="B753" s="208"/>
      <c r="C753" s="208"/>
      <c r="D753" s="267"/>
      <c r="E753" s="268"/>
      <c r="F753" s="268"/>
      <c r="G753" s="268"/>
      <c r="H753" s="268"/>
      <c r="I753" s="269"/>
      <c r="J753" s="269"/>
      <c r="K753" s="208"/>
      <c r="L753" s="208"/>
      <c r="M753" s="208"/>
      <c r="N753" s="208"/>
      <c r="O753" s="208"/>
      <c r="P753" s="208"/>
      <c r="Q753" s="208"/>
      <c r="R753" s="208"/>
      <c r="S753" s="208"/>
      <c r="T753" s="208"/>
      <c r="U753" s="208"/>
      <c r="V753" s="208"/>
      <c r="W753" s="208"/>
      <c r="X753" s="209"/>
    </row>
    <row r="754" spans="1:24" ht="15.75" customHeight="1">
      <c r="A754" s="208"/>
      <c r="B754" s="208"/>
      <c r="C754" s="208"/>
      <c r="D754" s="267"/>
      <c r="E754" s="268"/>
      <c r="F754" s="268"/>
      <c r="G754" s="268"/>
      <c r="H754" s="268"/>
      <c r="I754" s="269"/>
      <c r="J754" s="269"/>
      <c r="K754" s="208"/>
      <c r="L754" s="208"/>
      <c r="M754" s="208"/>
      <c r="N754" s="208"/>
      <c r="O754" s="208"/>
      <c r="P754" s="208"/>
      <c r="Q754" s="208"/>
      <c r="R754" s="208"/>
      <c r="S754" s="208"/>
      <c r="T754" s="208"/>
      <c r="U754" s="208"/>
      <c r="V754" s="208"/>
      <c r="W754" s="208"/>
      <c r="X754" s="209"/>
    </row>
    <row r="755" spans="1:24" ht="15.75" customHeight="1">
      <c r="A755" s="208"/>
      <c r="B755" s="208"/>
      <c r="C755" s="208"/>
      <c r="D755" s="267"/>
      <c r="E755" s="268"/>
      <c r="F755" s="268"/>
      <c r="G755" s="268"/>
      <c r="H755" s="268"/>
      <c r="I755" s="269"/>
      <c r="J755" s="269"/>
      <c r="K755" s="208"/>
      <c r="L755" s="208"/>
      <c r="M755" s="208"/>
      <c r="N755" s="208"/>
      <c r="O755" s="208"/>
      <c r="P755" s="208"/>
      <c r="Q755" s="208"/>
      <c r="R755" s="208"/>
      <c r="S755" s="208"/>
      <c r="T755" s="208"/>
      <c r="U755" s="208"/>
      <c r="V755" s="208"/>
      <c r="W755" s="208"/>
      <c r="X755" s="209"/>
    </row>
    <row r="756" spans="1:24" ht="15.75" customHeight="1">
      <c r="A756" s="208"/>
      <c r="B756" s="208"/>
      <c r="C756" s="208"/>
      <c r="D756" s="267"/>
      <c r="E756" s="268"/>
      <c r="F756" s="268"/>
      <c r="G756" s="268"/>
      <c r="H756" s="268"/>
      <c r="I756" s="269"/>
      <c r="J756" s="269"/>
      <c r="K756" s="208"/>
      <c r="L756" s="208"/>
      <c r="M756" s="208"/>
      <c r="N756" s="208"/>
      <c r="O756" s="208"/>
      <c r="P756" s="208"/>
      <c r="Q756" s="208"/>
      <c r="R756" s="208"/>
      <c r="S756" s="208"/>
      <c r="T756" s="208"/>
      <c r="U756" s="208"/>
      <c r="V756" s="208"/>
      <c r="W756" s="208"/>
      <c r="X756" s="209"/>
    </row>
    <row r="757" spans="1:24" ht="15.75" customHeight="1">
      <c r="A757" s="208"/>
      <c r="B757" s="208"/>
      <c r="C757" s="208"/>
      <c r="D757" s="267"/>
      <c r="E757" s="268"/>
      <c r="F757" s="268"/>
      <c r="G757" s="268"/>
      <c r="H757" s="268"/>
      <c r="I757" s="269"/>
      <c r="J757" s="269"/>
      <c r="K757" s="208"/>
      <c r="L757" s="208"/>
      <c r="M757" s="208"/>
      <c r="N757" s="208"/>
      <c r="O757" s="208"/>
      <c r="P757" s="208"/>
      <c r="Q757" s="208"/>
      <c r="R757" s="208"/>
      <c r="S757" s="208"/>
      <c r="T757" s="208"/>
      <c r="U757" s="208"/>
      <c r="V757" s="208"/>
      <c r="W757" s="208"/>
      <c r="X757" s="209"/>
    </row>
    <row r="758" spans="1:24" ht="15.75" customHeight="1">
      <c r="A758" s="208"/>
      <c r="B758" s="208"/>
      <c r="C758" s="208"/>
      <c r="D758" s="267"/>
      <c r="E758" s="268"/>
      <c r="F758" s="268"/>
      <c r="G758" s="268"/>
      <c r="H758" s="268"/>
      <c r="I758" s="269"/>
      <c r="J758" s="269"/>
      <c r="K758" s="208"/>
      <c r="L758" s="208"/>
      <c r="M758" s="208"/>
      <c r="N758" s="208"/>
      <c r="O758" s="208"/>
      <c r="P758" s="208"/>
      <c r="Q758" s="208"/>
      <c r="R758" s="208"/>
      <c r="S758" s="208"/>
      <c r="T758" s="208"/>
      <c r="U758" s="208"/>
      <c r="V758" s="208"/>
      <c r="W758" s="208"/>
      <c r="X758" s="209"/>
    </row>
    <row r="759" spans="1:24" ht="15.75" customHeight="1">
      <c r="A759" s="208"/>
      <c r="B759" s="208"/>
      <c r="C759" s="208"/>
      <c r="D759" s="267"/>
      <c r="E759" s="268"/>
      <c r="F759" s="268"/>
      <c r="G759" s="268"/>
      <c r="H759" s="268"/>
      <c r="I759" s="269"/>
      <c r="J759" s="269"/>
      <c r="K759" s="208"/>
      <c r="L759" s="208"/>
      <c r="M759" s="208"/>
      <c r="N759" s="208"/>
      <c r="O759" s="208"/>
      <c r="P759" s="208"/>
      <c r="Q759" s="208"/>
      <c r="R759" s="208"/>
      <c r="S759" s="208"/>
      <c r="T759" s="208"/>
      <c r="U759" s="208"/>
      <c r="V759" s="208"/>
      <c r="W759" s="208"/>
      <c r="X759" s="209"/>
    </row>
    <row r="760" spans="1:24" ht="15.75" customHeight="1">
      <c r="A760" s="208"/>
      <c r="B760" s="208"/>
      <c r="C760" s="208"/>
      <c r="D760" s="267"/>
      <c r="E760" s="268"/>
      <c r="F760" s="268"/>
      <c r="G760" s="268"/>
      <c r="H760" s="268"/>
      <c r="I760" s="269"/>
      <c r="J760" s="269"/>
      <c r="K760" s="208"/>
      <c r="L760" s="208"/>
      <c r="M760" s="208"/>
      <c r="N760" s="208"/>
      <c r="O760" s="208"/>
      <c r="P760" s="208"/>
      <c r="Q760" s="208"/>
      <c r="R760" s="208"/>
      <c r="S760" s="208"/>
      <c r="T760" s="208"/>
      <c r="U760" s="208"/>
      <c r="V760" s="208"/>
      <c r="W760" s="208"/>
      <c r="X760" s="209"/>
    </row>
    <row r="761" spans="1:24" ht="15.75" customHeight="1">
      <c r="A761" s="208"/>
      <c r="B761" s="208"/>
      <c r="C761" s="208"/>
      <c r="D761" s="267"/>
      <c r="E761" s="268"/>
      <c r="F761" s="268"/>
      <c r="G761" s="268"/>
      <c r="H761" s="268"/>
      <c r="I761" s="269"/>
      <c r="J761" s="269"/>
      <c r="K761" s="208"/>
      <c r="L761" s="208"/>
      <c r="M761" s="208"/>
      <c r="N761" s="208"/>
      <c r="O761" s="208"/>
      <c r="P761" s="208"/>
      <c r="Q761" s="208"/>
      <c r="R761" s="208"/>
      <c r="S761" s="208"/>
      <c r="T761" s="208"/>
      <c r="U761" s="208"/>
      <c r="V761" s="208"/>
      <c r="W761" s="208"/>
      <c r="X761" s="209"/>
    </row>
    <row r="762" spans="1:24" ht="15.75" customHeight="1">
      <c r="A762" s="208"/>
      <c r="B762" s="208"/>
      <c r="C762" s="208"/>
      <c r="D762" s="267"/>
      <c r="E762" s="268"/>
      <c r="F762" s="268"/>
      <c r="G762" s="268"/>
      <c r="H762" s="268"/>
      <c r="I762" s="269"/>
      <c r="J762" s="269"/>
      <c r="K762" s="208"/>
      <c r="L762" s="208"/>
      <c r="M762" s="208"/>
      <c r="N762" s="208"/>
      <c r="O762" s="208"/>
      <c r="P762" s="208"/>
      <c r="Q762" s="208"/>
      <c r="R762" s="208"/>
      <c r="S762" s="208"/>
      <c r="T762" s="208"/>
      <c r="U762" s="208"/>
      <c r="V762" s="208"/>
      <c r="W762" s="208"/>
      <c r="X762" s="209"/>
    </row>
    <row r="763" spans="1:24" ht="15.75" customHeight="1">
      <c r="A763" s="208"/>
      <c r="B763" s="208"/>
      <c r="C763" s="208"/>
      <c r="D763" s="267"/>
      <c r="E763" s="268"/>
      <c r="F763" s="268"/>
      <c r="G763" s="268"/>
      <c r="H763" s="268"/>
      <c r="I763" s="269"/>
      <c r="J763" s="269"/>
      <c r="K763" s="208"/>
      <c r="L763" s="208"/>
      <c r="M763" s="208"/>
      <c r="N763" s="208"/>
      <c r="O763" s="208"/>
      <c r="P763" s="208"/>
      <c r="Q763" s="208"/>
      <c r="R763" s="208"/>
      <c r="S763" s="208"/>
      <c r="T763" s="208"/>
      <c r="U763" s="208"/>
      <c r="V763" s="208"/>
      <c r="W763" s="208"/>
      <c r="X763" s="209"/>
    </row>
    <row r="764" spans="1:24" ht="15.75" customHeight="1">
      <c r="A764" s="208"/>
      <c r="B764" s="208"/>
      <c r="C764" s="208"/>
      <c r="D764" s="267"/>
      <c r="E764" s="268"/>
      <c r="F764" s="268"/>
      <c r="G764" s="268"/>
      <c r="H764" s="268"/>
      <c r="I764" s="269"/>
      <c r="J764" s="269"/>
      <c r="K764" s="208"/>
      <c r="L764" s="208"/>
      <c r="M764" s="208"/>
      <c r="N764" s="208"/>
      <c r="O764" s="208"/>
      <c r="P764" s="208"/>
      <c r="Q764" s="208"/>
      <c r="R764" s="208"/>
      <c r="S764" s="208"/>
      <c r="T764" s="208"/>
      <c r="U764" s="208"/>
      <c r="V764" s="208"/>
      <c r="W764" s="208"/>
      <c r="X764" s="209"/>
    </row>
    <row r="765" spans="1:24" ht="15.75" customHeight="1">
      <c r="A765" s="208"/>
      <c r="B765" s="208"/>
      <c r="C765" s="208"/>
      <c r="D765" s="267"/>
      <c r="E765" s="268"/>
      <c r="F765" s="268"/>
      <c r="G765" s="268"/>
      <c r="H765" s="268"/>
      <c r="I765" s="269"/>
      <c r="J765" s="269"/>
      <c r="K765" s="208"/>
      <c r="L765" s="208"/>
      <c r="M765" s="208"/>
      <c r="N765" s="208"/>
      <c r="O765" s="208"/>
      <c r="P765" s="208"/>
      <c r="Q765" s="208"/>
      <c r="R765" s="208"/>
      <c r="S765" s="208"/>
      <c r="T765" s="208"/>
      <c r="U765" s="208"/>
      <c r="V765" s="208"/>
      <c r="W765" s="208"/>
      <c r="X765" s="209"/>
    </row>
    <row r="766" spans="1:24" ht="15.75" customHeight="1">
      <c r="A766" s="208"/>
      <c r="B766" s="208"/>
      <c r="C766" s="208"/>
      <c r="D766" s="267"/>
      <c r="E766" s="268"/>
      <c r="F766" s="268"/>
      <c r="G766" s="268"/>
      <c r="H766" s="268"/>
      <c r="I766" s="269"/>
      <c r="J766" s="269"/>
      <c r="K766" s="208"/>
      <c r="L766" s="208"/>
      <c r="M766" s="208"/>
      <c r="N766" s="208"/>
      <c r="O766" s="208"/>
      <c r="P766" s="208"/>
      <c r="Q766" s="208"/>
      <c r="R766" s="208"/>
      <c r="S766" s="208"/>
      <c r="T766" s="208"/>
      <c r="U766" s="208"/>
      <c r="V766" s="208"/>
      <c r="W766" s="208"/>
      <c r="X766" s="209"/>
    </row>
    <row r="767" spans="1:24" ht="15.75" customHeight="1">
      <c r="A767" s="208"/>
      <c r="B767" s="208"/>
      <c r="C767" s="208"/>
      <c r="D767" s="267"/>
      <c r="E767" s="268"/>
      <c r="F767" s="268"/>
      <c r="G767" s="268"/>
      <c r="H767" s="268"/>
      <c r="I767" s="269"/>
      <c r="J767" s="269"/>
      <c r="K767" s="208"/>
      <c r="L767" s="208"/>
      <c r="M767" s="208"/>
      <c r="N767" s="208"/>
      <c r="O767" s="208"/>
      <c r="P767" s="208"/>
      <c r="Q767" s="208"/>
      <c r="R767" s="208"/>
      <c r="S767" s="208"/>
      <c r="T767" s="208"/>
      <c r="U767" s="208"/>
      <c r="V767" s="208"/>
      <c r="W767" s="208"/>
      <c r="X767" s="209"/>
    </row>
    <row r="768" spans="1:24" ht="15.75" customHeight="1">
      <c r="A768" s="208"/>
      <c r="B768" s="208"/>
      <c r="C768" s="208"/>
      <c r="D768" s="267"/>
      <c r="E768" s="268"/>
      <c r="F768" s="268"/>
      <c r="G768" s="268"/>
      <c r="H768" s="268"/>
      <c r="I768" s="269"/>
      <c r="J768" s="269"/>
      <c r="K768" s="208"/>
      <c r="L768" s="208"/>
      <c r="M768" s="208"/>
      <c r="N768" s="208"/>
      <c r="O768" s="208"/>
      <c r="P768" s="208"/>
      <c r="Q768" s="208"/>
      <c r="R768" s="208"/>
      <c r="S768" s="208"/>
      <c r="T768" s="208"/>
      <c r="U768" s="208"/>
      <c r="V768" s="208"/>
      <c r="W768" s="208"/>
      <c r="X768" s="209"/>
    </row>
    <row r="769" spans="1:24" ht="15.75" customHeight="1">
      <c r="A769" s="208"/>
      <c r="B769" s="208"/>
      <c r="C769" s="208"/>
      <c r="D769" s="267"/>
      <c r="E769" s="268"/>
      <c r="F769" s="268"/>
      <c r="G769" s="268"/>
      <c r="H769" s="268"/>
      <c r="I769" s="269"/>
      <c r="J769" s="269"/>
      <c r="K769" s="208"/>
      <c r="L769" s="208"/>
      <c r="M769" s="208"/>
      <c r="N769" s="208"/>
      <c r="O769" s="208"/>
      <c r="P769" s="208"/>
      <c r="Q769" s="208"/>
      <c r="R769" s="208"/>
      <c r="S769" s="208"/>
      <c r="T769" s="208"/>
      <c r="U769" s="208"/>
      <c r="V769" s="208"/>
      <c r="W769" s="208"/>
      <c r="X769" s="209"/>
    </row>
    <row r="770" spans="1:24" ht="15.75" customHeight="1">
      <c r="A770" s="208"/>
      <c r="B770" s="208"/>
      <c r="C770" s="208"/>
      <c r="D770" s="267"/>
      <c r="E770" s="268"/>
      <c r="F770" s="268"/>
      <c r="G770" s="268"/>
      <c r="H770" s="268"/>
      <c r="I770" s="269"/>
      <c r="J770" s="269"/>
      <c r="K770" s="208"/>
      <c r="L770" s="208"/>
      <c r="M770" s="208"/>
      <c r="N770" s="208"/>
      <c r="O770" s="208"/>
      <c r="P770" s="208"/>
      <c r="Q770" s="208"/>
      <c r="R770" s="208"/>
      <c r="S770" s="208"/>
      <c r="T770" s="208"/>
      <c r="U770" s="208"/>
      <c r="V770" s="208"/>
      <c r="W770" s="208"/>
      <c r="X770" s="209"/>
    </row>
    <row r="771" spans="1:24" ht="15.75" customHeight="1">
      <c r="A771" s="208"/>
      <c r="B771" s="208"/>
      <c r="C771" s="208"/>
      <c r="D771" s="267"/>
      <c r="E771" s="268"/>
      <c r="F771" s="268"/>
      <c r="G771" s="268"/>
      <c r="H771" s="268"/>
      <c r="I771" s="269"/>
      <c r="J771" s="269"/>
      <c r="K771" s="208"/>
      <c r="L771" s="208"/>
      <c r="M771" s="208"/>
      <c r="N771" s="208"/>
      <c r="O771" s="208"/>
      <c r="P771" s="208"/>
      <c r="Q771" s="208"/>
      <c r="R771" s="208"/>
      <c r="S771" s="208"/>
      <c r="T771" s="208"/>
      <c r="U771" s="208"/>
      <c r="V771" s="208"/>
      <c r="W771" s="208"/>
      <c r="X771" s="209"/>
    </row>
    <row r="772" spans="1:24" ht="15.75" customHeight="1">
      <c r="A772" s="208"/>
      <c r="B772" s="208"/>
      <c r="C772" s="208"/>
      <c r="D772" s="267"/>
      <c r="E772" s="268"/>
      <c r="F772" s="268"/>
      <c r="G772" s="268"/>
      <c r="H772" s="268"/>
      <c r="I772" s="269"/>
      <c r="J772" s="269"/>
      <c r="K772" s="208"/>
      <c r="L772" s="208"/>
      <c r="M772" s="208"/>
      <c r="N772" s="208"/>
      <c r="O772" s="208"/>
      <c r="P772" s="208"/>
      <c r="Q772" s="208"/>
      <c r="R772" s="208"/>
      <c r="S772" s="208"/>
      <c r="T772" s="208"/>
      <c r="U772" s="208"/>
      <c r="V772" s="208"/>
      <c r="W772" s="208"/>
      <c r="X772" s="209"/>
    </row>
    <row r="773" spans="1:24" ht="15.75" customHeight="1">
      <c r="A773" s="208"/>
      <c r="B773" s="208"/>
      <c r="C773" s="208"/>
      <c r="D773" s="267"/>
      <c r="E773" s="268"/>
      <c r="F773" s="268"/>
      <c r="G773" s="268"/>
      <c r="H773" s="268"/>
      <c r="I773" s="269"/>
      <c r="J773" s="269"/>
      <c r="K773" s="208"/>
      <c r="L773" s="208"/>
      <c r="M773" s="208"/>
      <c r="N773" s="208"/>
      <c r="O773" s="208"/>
      <c r="P773" s="208"/>
      <c r="Q773" s="208"/>
      <c r="R773" s="208"/>
      <c r="S773" s="208"/>
      <c r="T773" s="208"/>
      <c r="U773" s="208"/>
      <c r="V773" s="208"/>
      <c r="W773" s="208"/>
      <c r="X773" s="209"/>
    </row>
    <row r="774" spans="1:24" ht="15.75" customHeight="1">
      <c r="A774" s="208"/>
      <c r="B774" s="208"/>
      <c r="C774" s="208"/>
      <c r="D774" s="267"/>
      <c r="E774" s="268"/>
      <c r="F774" s="268"/>
      <c r="G774" s="268"/>
      <c r="H774" s="268"/>
      <c r="I774" s="269"/>
      <c r="J774" s="269"/>
      <c r="K774" s="208"/>
      <c r="L774" s="208"/>
      <c r="M774" s="208"/>
      <c r="N774" s="208"/>
      <c r="O774" s="208"/>
      <c r="P774" s="208"/>
      <c r="Q774" s="208"/>
      <c r="R774" s="208"/>
      <c r="S774" s="208"/>
      <c r="T774" s="208"/>
      <c r="U774" s="208"/>
      <c r="V774" s="208"/>
      <c r="W774" s="208"/>
      <c r="X774" s="209"/>
    </row>
    <row r="775" spans="1:24" ht="15.75" customHeight="1">
      <c r="A775" s="208"/>
      <c r="B775" s="208"/>
      <c r="C775" s="208"/>
      <c r="D775" s="267"/>
      <c r="E775" s="268"/>
      <c r="F775" s="268"/>
      <c r="G775" s="268"/>
      <c r="H775" s="268"/>
      <c r="I775" s="269"/>
      <c r="J775" s="269"/>
      <c r="K775" s="208"/>
      <c r="L775" s="208"/>
      <c r="M775" s="208"/>
      <c r="N775" s="208"/>
      <c r="O775" s="208"/>
      <c r="P775" s="208"/>
      <c r="Q775" s="208"/>
      <c r="R775" s="208"/>
      <c r="S775" s="208"/>
      <c r="T775" s="208"/>
      <c r="U775" s="208"/>
      <c r="V775" s="208"/>
      <c r="W775" s="208"/>
      <c r="X775" s="209"/>
    </row>
    <row r="776" spans="1:24" ht="15.75" customHeight="1">
      <c r="A776" s="208"/>
      <c r="B776" s="208"/>
      <c r="C776" s="208"/>
      <c r="D776" s="267"/>
      <c r="E776" s="268"/>
      <c r="F776" s="268"/>
      <c r="G776" s="268"/>
      <c r="H776" s="268"/>
      <c r="I776" s="269"/>
      <c r="J776" s="269"/>
      <c r="K776" s="208"/>
      <c r="L776" s="208"/>
      <c r="M776" s="208"/>
      <c r="N776" s="208"/>
      <c r="O776" s="208"/>
      <c r="P776" s="208"/>
      <c r="Q776" s="208"/>
      <c r="R776" s="208"/>
      <c r="S776" s="208"/>
      <c r="T776" s="208"/>
      <c r="U776" s="208"/>
      <c r="V776" s="208"/>
      <c r="W776" s="208"/>
      <c r="X776" s="209"/>
    </row>
    <row r="777" spans="1:24" ht="15.75" customHeight="1">
      <c r="A777" s="208"/>
      <c r="B777" s="208"/>
      <c r="C777" s="208"/>
      <c r="D777" s="267"/>
      <c r="E777" s="268"/>
      <c r="F777" s="268"/>
      <c r="G777" s="268"/>
      <c r="H777" s="268"/>
      <c r="I777" s="269"/>
      <c r="J777" s="269"/>
      <c r="K777" s="208"/>
      <c r="L777" s="208"/>
      <c r="M777" s="208"/>
      <c r="N777" s="208"/>
      <c r="O777" s="208"/>
      <c r="P777" s="208"/>
      <c r="Q777" s="208"/>
      <c r="R777" s="208"/>
      <c r="S777" s="208"/>
      <c r="T777" s="208"/>
      <c r="U777" s="208"/>
      <c r="V777" s="208"/>
      <c r="W777" s="208"/>
      <c r="X777" s="209"/>
    </row>
    <row r="778" spans="1:24" ht="15.75" customHeight="1">
      <c r="A778" s="208"/>
      <c r="B778" s="208"/>
      <c r="C778" s="208"/>
      <c r="D778" s="267"/>
      <c r="E778" s="268"/>
      <c r="F778" s="268"/>
      <c r="G778" s="268"/>
      <c r="H778" s="268"/>
      <c r="I778" s="269"/>
      <c r="J778" s="269"/>
      <c r="K778" s="208"/>
      <c r="L778" s="208"/>
      <c r="M778" s="208"/>
      <c r="N778" s="208"/>
      <c r="O778" s="208"/>
      <c r="P778" s="208"/>
      <c r="Q778" s="208"/>
      <c r="R778" s="208"/>
      <c r="S778" s="208"/>
      <c r="T778" s="208"/>
      <c r="U778" s="208"/>
      <c r="V778" s="208"/>
      <c r="W778" s="208"/>
      <c r="X778" s="209"/>
    </row>
    <row r="779" spans="1:24" ht="15.75" customHeight="1">
      <c r="A779" s="208"/>
      <c r="B779" s="208"/>
      <c r="C779" s="208"/>
      <c r="D779" s="267"/>
      <c r="E779" s="268"/>
      <c r="F779" s="268"/>
      <c r="G779" s="268"/>
      <c r="H779" s="268"/>
      <c r="I779" s="269"/>
      <c r="J779" s="269"/>
      <c r="K779" s="208"/>
      <c r="L779" s="208"/>
      <c r="M779" s="208"/>
      <c r="N779" s="208"/>
      <c r="O779" s="208"/>
      <c r="P779" s="208"/>
      <c r="Q779" s="208"/>
      <c r="R779" s="208"/>
      <c r="S779" s="208"/>
      <c r="T779" s="208"/>
      <c r="U779" s="208"/>
      <c r="V779" s="208"/>
      <c r="W779" s="208"/>
      <c r="X779" s="209"/>
    </row>
    <row r="780" spans="1:24" ht="15.75" customHeight="1">
      <c r="A780" s="208"/>
      <c r="B780" s="208"/>
      <c r="C780" s="208"/>
      <c r="D780" s="267"/>
      <c r="E780" s="268"/>
      <c r="F780" s="268"/>
      <c r="G780" s="268"/>
      <c r="H780" s="268"/>
      <c r="I780" s="269"/>
      <c r="J780" s="269"/>
      <c r="K780" s="208"/>
      <c r="L780" s="208"/>
      <c r="M780" s="208"/>
      <c r="N780" s="208"/>
      <c r="O780" s="208"/>
      <c r="P780" s="208"/>
      <c r="Q780" s="208"/>
      <c r="R780" s="208"/>
      <c r="S780" s="208"/>
      <c r="T780" s="208"/>
      <c r="U780" s="208"/>
      <c r="V780" s="208"/>
      <c r="W780" s="208"/>
      <c r="X780" s="209"/>
    </row>
    <row r="781" spans="1:24" ht="15.75" customHeight="1">
      <c r="A781" s="208"/>
      <c r="B781" s="208"/>
      <c r="C781" s="208"/>
      <c r="D781" s="267"/>
      <c r="E781" s="268"/>
      <c r="F781" s="268"/>
      <c r="G781" s="268"/>
      <c r="H781" s="268"/>
      <c r="I781" s="269"/>
      <c r="J781" s="269"/>
      <c r="K781" s="208"/>
      <c r="L781" s="208"/>
      <c r="M781" s="208"/>
      <c r="N781" s="208"/>
      <c r="O781" s="208"/>
      <c r="P781" s="208"/>
      <c r="Q781" s="208"/>
      <c r="R781" s="208"/>
      <c r="S781" s="208"/>
      <c r="T781" s="208"/>
      <c r="U781" s="208"/>
      <c r="V781" s="208"/>
      <c r="W781" s="208"/>
      <c r="X781" s="209"/>
    </row>
    <row r="782" spans="1:24" ht="15.75" customHeight="1">
      <c r="A782" s="208"/>
      <c r="B782" s="208"/>
      <c r="C782" s="208"/>
      <c r="D782" s="267"/>
      <c r="E782" s="268"/>
      <c r="F782" s="268"/>
      <c r="G782" s="268"/>
      <c r="H782" s="268"/>
      <c r="I782" s="269"/>
      <c r="J782" s="269"/>
      <c r="K782" s="208"/>
      <c r="L782" s="208"/>
      <c r="M782" s="208"/>
      <c r="N782" s="208"/>
      <c r="O782" s="208"/>
      <c r="P782" s="208"/>
      <c r="Q782" s="208"/>
      <c r="R782" s="208"/>
      <c r="S782" s="208"/>
      <c r="T782" s="208"/>
      <c r="U782" s="208"/>
      <c r="V782" s="208"/>
      <c r="W782" s="208"/>
      <c r="X782" s="209"/>
    </row>
    <row r="783" spans="1:24" ht="15.75" customHeight="1">
      <c r="A783" s="208"/>
      <c r="B783" s="208"/>
      <c r="C783" s="208"/>
      <c r="D783" s="267"/>
      <c r="E783" s="268"/>
      <c r="F783" s="268"/>
      <c r="G783" s="268"/>
      <c r="H783" s="268"/>
      <c r="I783" s="269"/>
      <c r="J783" s="269"/>
      <c r="K783" s="208"/>
      <c r="L783" s="208"/>
      <c r="M783" s="208"/>
      <c r="N783" s="208"/>
      <c r="O783" s="208"/>
      <c r="P783" s="208"/>
      <c r="Q783" s="208"/>
      <c r="R783" s="208"/>
      <c r="S783" s="208"/>
      <c r="T783" s="208"/>
      <c r="U783" s="208"/>
      <c r="V783" s="208"/>
      <c r="W783" s="208"/>
      <c r="X783" s="209"/>
    </row>
    <row r="784" spans="1:24" ht="15.75" customHeight="1">
      <c r="A784" s="208"/>
      <c r="B784" s="208"/>
      <c r="C784" s="208"/>
      <c r="D784" s="267"/>
      <c r="E784" s="268"/>
      <c r="F784" s="268"/>
      <c r="G784" s="268"/>
      <c r="H784" s="268"/>
      <c r="I784" s="269"/>
      <c r="J784" s="269"/>
      <c r="K784" s="208"/>
      <c r="L784" s="208"/>
      <c r="M784" s="208"/>
      <c r="N784" s="208"/>
      <c r="O784" s="208"/>
      <c r="P784" s="208"/>
      <c r="Q784" s="208"/>
      <c r="R784" s="208"/>
      <c r="S784" s="208"/>
      <c r="T784" s="208"/>
      <c r="U784" s="208"/>
      <c r="V784" s="208"/>
      <c r="W784" s="208"/>
      <c r="X784" s="209"/>
    </row>
    <row r="785" spans="1:24" ht="15.75" customHeight="1">
      <c r="A785" s="208"/>
      <c r="B785" s="208"/>
      <c r="C785" s="208"/>
      <c r="D785" s="267"/>
      <c r="E785" s="268"/>
      <c r="F785" s="268"/>
      <c r="G785" s="268"/>
      <c r="H785" s="268"/>
      <c r="I785" s="269"/>
      <c r="J785" s="269"/>
      <c r="K785" s="208"/>
      <c r="L785" s="208"/>
      <c r="M785" s="208"/>
      <c r="N785" s="208"/>
      <c r="O785" s="208"/>
      <c r="P785" s="208"/>
      <c r="Q785" s="208"/>
      <c r="R785" s="208"/>
      <c r="S785" s="208"/>
      <c r="T785" s="208"/>
      <c r="U785" s="208"/>
      <c r="V785" s="208"/>
      <c r="W785" s="208"/>
      <c r="X785" s="209"/>
    </row>
    <row r="786" spans="1:24" ht="15.75" customHeight="1">
      <c r="A786" s="208"/>
      <c r="B786" s="208"/>
      <c r="C786" s="208"/>
      <c r="D786" s="267"/>
      <c r="E786" s="268"/>
      <c r="F786" s="268"/>
      <c r="G786" s="268"/>
      <c r="H786" s="268"/>
      <c r="I786" s="269"/>
      <c r="J786" s="269"/>
      <c r="K786" s="208"/>
      <c r="L786" s="208"/>
      <c r="M786" s="208"/>
      <c r="N786" s="208"/>
      <c r="O786" s="208"/>
      <c r="P786" s="208"/>
      <c r="Q786" s="208"/>
      <c r="R786" s="208"/>
      <c r="S786" s="208"/>
      <c r="T786" s="208"/>
      <c r="U786" s="208"/>
      <c r="V786" s="208"/>
      <c r="W786" s="208"/>
      <c r="X786" s="209"/>
    </row>
    <row r="787" spans="1:24" ht="15.75" customHeight="1">
      <c r="A787" s="208"/>
      <c r="B787" s="208"/>
      <c r="C787" s="208"/>
      <c r="D787" s="267"/>
      <c r="E787" s="268"/>
      <c r="F787" s="268"/>
      <c r="G787" s="268"/>
      <c r="H787" s="268"/>
      <c r="I787" s="269"/>
      <c r="J787" s="269"/>
      <c r="K787" s="208"/>
      <c r="L787" s="208"/>
      <c r="M787" s="208"/>
      <c r="N787" s="208"/>
      <c r="O787" s="208"/>
      <c r="P787" s="208"/>
      <c r="Q787" s="208"/>
      <c r="R787" s="208"/>
      <c r="S787" s="208"/>
      <c r="T787" s="208"/>
      <c r="U787" s="208"/>
      <c r="V787" s="208"/>
      <c r="W787" s="208"/>
      <c r="X787" s="209"/>
    </row>
    <row r="788" spans="1:24" ht="15.75" customHeight="1">
      <c r="A788" s="208"/>
      <c r="B788" s="208"/>
      <c r="C788" s="208"/>
      <c r="D788" s="267"/>
      <c r="E788" s="268"/>
      <c r="F788" s="268"/>
      <c r="G788" s="268"/>
      <c r="H788" s="268"/>
      <c r="I788" s="269"/>
      <c r="J788" s="269"/>
      <c r="K788" s="208"/>
      <c r="L788" s="208"/>
      <c r="M788" s="208"/>
      <c r="N788" s="208"/>
      <c r="O788" s="208"/>
      <c r="P788" s="208"/>
      <c r="Q788" s="208"/>
      <c r="R788" s="208"/>
      <c r="S788" s="208"/>
      <c r="T788" s="208"/>
      <c r="U788" s="208"/>
      <c r="V788" s="208"/>
      <c r="W788" s="208"/>
      <c r="X788" s="209"/>
    </row>
    <row r="789" spans="1:24" ht="15.75" customHeight="1">
      <c r="A789" s="208"/>
      <c r="B789" s="208"/>
      <c r="C789" s="208"/>
      <c r="D789" s="267"/>
      <c r="E789" s="268"/>
      <c r="F789" s="268"/>
      <c r="G789" s="268"/>
      <c r="H789" s="268"/>
      <c r="I789" s="269"/>
      <c r="J789" s="269"/>
      <c r="K789" s="208"/>
      <c r="L789" s="208"/>
      <c r="M789" s="208"/>
      <c r="N789" s="208"/>
      <c r="O789" s="208"/>
      <c r="P789" s="208"/>
      <c r="Q789" s="208"/>
      <c r="R789" s="208"/>
      <c r="S789" s="208"/>
      <c r="T789" s="208"/>
      <c r="U789" s="208"/>
      <c r="V789" s="208"/>
      <c r="W789" s="208"/>
      <c r="X789" s="209"/>
    </row>
    <row r="790" spans="1:24" ht="15.75" customHeight="1">
      <c r="A790" s="208"/>
      <c r="B790" s="208"/>
      <c r="C790" s="208"/>
      <c r="D790" s="267"/>
      <c r="E790" s="268"/>
      <c r="F790" s="268"/>
      <c r="G790" s="268"/>
      <c r="H790" s="268"/>
      <c r="I790" s="269"/>
      <c r="J790" s="269"/>
      <c r="K790" s="208"/>
      <c r="L790" s="208"/>
      <c r="M790" s="208"/>
      <c r="N790" s="208"/>
      <c r="O790" s="208"/>
      <c r="P790" s="208"/>
      <c r="Q790" s="208"/>
      <c r="R790" s="208"/>
      <c r="S790" s="208"/>
      <c r="T790" s="208"/>
      <c r="U790" s="208"/>
      <c r="V790" s="208"/>
      <c r="W790" s="208"/>
      <c r="X790" s="209"/>
    </row>
    <row r="791" spans="1:24" ht="15.75" customHeight="1">
      <c r="A791" s="208"/>
      <c r="B791" s="208"/>
      <c r="C791" s="208"/>
      <c r="D791" s="267"/>
      <c r="E791" s="268"/>
      <c r="F791" s="268"/>
      <c r="G791" s="268"/>
      <c r="H791" s="268"/>
      <c r="I791" s="269"/>
      <c r="J791" s="269"/>
      <c r="K791" s="208"/>
      <c r="L791" s="208"/>
      <c r="M791" s="208"/>
      <c r="N791" s="208"/>
      <c r="O791" s="208"/>
      <c r="P791" s="208"/>
      <c r="Q791" s="208"/>
      <c r="R791" s="208"/>
      <c r="S791" s="208"/>
      <c r="T791" s="208"/>
      <c r="U791" s="208"/>
      <c r="V791" s="208"/>
      <c r="W791" s="208"/>
      <c r="X791" s="209"/>
    </row>
    <row r="792" spans="1:24" ht="15.75" customHeight="1">
      <c r="A792" s="208"/>
      <c r="B792" s="208"/>
      <c r="C792" s="208"/>
      <c r="D792" s="267"/>
      <c r="E792" s="268"/>
      <c r="F792" s="268"/>
      <c r="G792" s="268"/>
      <c r="H792" s="268"/>
      <c r="I792" s="269"/>
      <c r="J792" s="269"/>
      <c r="K792" s="208"/>
      <c r="L792" s="208"/>
      <c r="M792" s="208"/>
      <c r="N792" s="208"/>
      <c r="O792" s="208"/>
      <c r="P792" s="208"/>
      <c r="Q792" s="208"/>
      <c r="R792" s="208"/>
      <c r="S792" s="208"/>
      <c r="T792" s="208"/>
      <c r="U792" s="208"/>
      <c r="V792" s="208"/>
      <c r="W792" s="208"/>
      <c r="X792" s="209"/>
    </row>
    <row r="793" spans="1:24" ht="15.75" customHeight="1">
      <c r="A793" s="208"/>
      <c r="B793" s="208"/>
      <c r="C793" s="208"/>
      <c r="D793" s="267"/>
      <c r="E793" s="268"/>
      <c r="F793" s="268"/>
      <c r="G793" s="268"/>
      <c r="H793" s="268"/>
      <c r="I793" s="269"/>
      <c r="J793" s="269"/>
      <c r="K793" s="208"/>
      <c r="L793" s="208"/>
      <c r="M793" s="208"/>
      <c r="N793" s="208"/>
      <c r="O793" s="208"/>
      <c r="P793" s="208"/>
      <c r="Q793" s="208"/>
      <c r="R793" s="208"/>
      <c r="S793" s="208"/>
      <c r="T793" s="208"/>
      <c r="U793" s="208"/>
      <c r="V793" s="208"/>
      <c r="W793" s="208"/>
      <c r="X793" s="209"/>
    </row>
    <row r="794" spans="1:24" ht="15.75" customHeight="1">
      <c r="A794" s="208"/>
      <c r="B794" s="208"/>
      <c r="C794" s="208"/>
      <c r="D794" s="267"/>
      <c r="E794" s="268"/>
      <c r="F794" s="268"/>
      <c r="G794" s="268"/>
      <c r="H794" s="268"/>
      <c r="I794" s="269"/>
      <c r="J794" s="269"/>
      <c r="K794" s="208"/>
      <c r="L794" s="208"/>
      <c r="M794" s="208"/>
      <c r="N794" s="208"/>
      <c r="O794" s="208"/>
      <c r="P794" s="208"/>
      <c r="Q794" s="208"/>
      <c r="R794" s="208"/>
      <c r="S794" s="208"/>
      <c r="T794" s="208"/>
      <c r="U794" s="208"/>
      <c r="V794" s="208"/>
      <c r="W794" s="208"/>
      <c r="X794" s="209"/>
    </row>
    <row r="795" spans="1:24" ht="15.75" customHeight="1">
      <c r="A795" s="208"/>
      <c r="B795" s="208"/>
      <c r="C795" s="208"/>
      <c r="D795" s="267"/>
      <c r="E795" s="268"/>
      <c r="F795" s="268"/>
      <c r="G795" s="268"/>
      <c r="H795" s="268"/>
      <c r="I795" s="269"/>
      <c r="J795" s="269"/>
      <c r="K795" s="208"/>
      <c r="L795" s="208"/>
      <c r="M795" s="208"/>
      <c r="N795" s="208"/>
      <c r="O795" s="208"/>
      <c r="P795" s="208"/>
      <c r="Q795" s="208"/>
      <c r="R795" s="208"/>
      <c r="S795" s="208"/>
      <c r="T795" s="208"/>
      <c r="U795" s="208"/>
      <c r="V795" s="208"/>
      <c r="W795" s="208"/>
      <c r="X795" s="209"/>
    </row>
    <row r="796" spans="1:24" ht="15.75" customHeight="1">
      <c r="A796" s="208"/>
      <c r="B796" s="208"/>
      <c r="C796" s="208"/>
      <c r="D796" s="267"/>
      <c r="E796" s="268"/>
      <c r="F796" s="268"/>
      <c r="G796" s="268"/>
      <c r="H796" s="268"/>
      <c r="I796" s="269"/>
      <c r="J796" s="269"/>
      <c r="K796" s="208"/>
      <c r="L796" s="208"/>
      <c r="M796" s="208"/>
      <c r="N796" s="208"/>
      <c r="O796" s="208"/>
      <c r="P796" s="208"/>
      <c r="Q796" s="208"/>
      <c r="R796" s="208"/>
      <c r="S796" s="208"/>
      <c r="T796" s="208"/>
      <c r="U796" s="208"/>
      <c r="V796" s="208"/>
      <c r="W796" s="208"/>
      <c r="X796" s="209"/>
    </row>
    <row r="797" spans="1:24" ht="15.75" customHeight="1">
      <c r="A797" s="208"/>
      <c r="B797" s="208"/>
      <c r="C797" s="208"/>
      <c r="D797" s="267"/>
      <c r="E797" s="268"/>
      <c r="F797" s="268"/>
      <c r="G797" s="268"/>
      <c r="H797" s="268"/>
      <c r="I797" s="269"/>
      <c r="J797" s="269"/>
      <c r="K797" s="208"/>
      <c r="L797" s="208"/>
      <c r="M797" s="208"/>
      <c r="N797" s="208"/>
      <c r="O797" s="208"/>
      <c r="P797" s="208"/>
      <c r="Q797" s="208"/>
      <c r="R797" s="208"/>
      <c r="S797" s="208"/>
      <c r="T797" s="208"/>
      <c r="U797" s="208"/>
      <c r="V797" s="208"/>
      <c r="W797" s="208"/>
      <c r="X797" s="209"/>
    </row>
    <row r="798" spans="1:24" ht="15.75" customHeight="1">
      <c r="A798" s="208"/>
      <c r="B798" s="208"/>
      <c r="C798" s="208"/>
      <c r="D798" s="267"/>
      <c r="E798" s="268"/>
      <c r="F798" s="268"/>
      <c r="G798" s="268"/>
      <c r="H798" s="268"/>
      <c r="I798" s="269"/>
      <c r="J798" s="269"/>
      <c r="K798" s="208"/>
      <c r="L798" s="208"/>
      <c r="M798" s="208"/>
      <c r="N798" s="208"/>
      <c r="O798" s="208"/>
      <c r="P798" s="208"/>
      <c r="Q798" s="208"/>
      <c r="R798" s="208"/>
      <c r="S798" s="208"/>
      <c r="T798" s="208"/>
      <c r="U798" s="208"/>
      <c r="V798" s="208"/>
      <c r="W798" s="208"/>
      <c r="X798" s="209"/>
    </row>
    <row r="799" spans="1:24" ht="15.75" customHeight="1">
      <c r="A799" s="208"/>
      <c r="B799" s="208"/>
      <c r="C799" s="208"/>
      <c r="D799" s="267"/>
      <c r="E799" s="268"/>
      <c r="F799" s="268"/>
      <c r="G799" s="268"/>
      <c r="H799" s="268"/>
      <c r="I799" s="269"/>
      <c r="J799" s="269"/>
      <c r="K799" s="208"/>
      <c r="L799" s="208"/>
      <c r="M799" s="208"/>
      <c r="N799" s="208"/>
      <c r="O799" s="208"/>
      <c r="P799" s="208"/>
      <c r="Q799" s="208"/>
      <c r="R799" s="208"/>
      <c r="S799" s="208"/>
      <c r="T799" s="208"/>
      <c r="U799" s="208"/>
      <c r="V799" s="208"/>
      <c r="W799" s="208"/>
      <c r="X799" s="209"/>
    </row>
    <row r="800" spans="1:24" ht="15.75" customHeight="1">
      <c r="A800" s="208"/>
      <c r="B800" s="208"/>
      <c r="C800" s="208"/>
      <c r="D800" s="267"/>
      <c r="E800" s="268"/>
      <c r="F800" s="268"/>
      <c r="G800" s="268"/>
      <c r="H800" s="268"/>
      <c r="I800" s="269"/>
      <c r="J800" s="269"/>
      <c r="K800" s="208"/>
      <c r="L800" s="208"/>
      <c r="M800" s="208"/>
      <c r="N800" s="208"/>
      <c r="O800" s="208"/>
      <c r="P800" s="208"/>
      <c r="Q800" s="208"/>
      <c r="R800" s="208"/>
      <c r="S800" s="208"/>
      <c r="T800" s="208"/>
      <c r="U800" s="208"/>
      <c r="V800" s="208"/>
      <c r="W800" s="208"/>
      <c r="X800" s="209"/>
    </row>
    <row r="801" spans="1:24" ht="15.75" customHeight="1">
      <c r="A801" s="208"/>
      <c r="B801" s="208"/>
      <c r="C801" s="208"/>
      <c r="D801" s="267"/>
      <c r="E801" s="268"/>
      <c r="F801" s="268"/>
      <c r="G801" s="268"/>
      <c r="H801" s="268"/>
      <c r="I801" s="269"/>
      <c r="J801" s="269"/>
      <c r="K801" s="208"/>
      <c r="L801" s="208"/>
      <c r="M801" s="208"/>
      <c r="N801" s="208"/>
      <c r="O801" s="208"/>
      <c r="P801" s="208"/>
      <c r="Q801" s="208"/>
      <c r="R801" s="208"/>
      <c r="S801" s="208"/>
      <c r="T801" s="208"/>
      <c r="U801" s="208"/>
      <c r="V801" s="208"/>
      <c r="W801" s="208"/>
      <c r="X801" s="209"/>
    </row>
    <row r="802" spans="1:24" ht="15.75" customHeight="1">
      <c r="A802" s="208"/>
      <c r="B802" s="208"/>
      <c r="C802" s="208"/>
      <c r="D802" s="267"/>
      <c r="E802" s="268"/>
      <c r="F802" s="268"/>
      <c r="G802" s="268"/>
      <c r="H802" s="268"/>
      <c r="I802" s="269"/>
      <c r="J802" s="269"/>
      <c r="K802" s="208"/>
      <c r="L802" s="208"/>
      <c r="M802" s="208"/>
      <c r="N802" s="208"/>
      <c r="O802" s="208"/>
      <c r="P802" s="208"/>
      <c r="Q802" s="208"/>
      <c r="R802" s="208"/>
      <c r="S802" s="208"/>
      <c r="T802" s="208"/>
      <c r="U802" s="208"/>
      <c r="V802" s="208"/>
      <c r="W802" s="208"/>
      <c r="X802" s="209"/>
    </row>
    <row r="803" spans="1:24" ht="15.75" customHeight="1">
      <c r="A803" s="208"/>
      <c r="B803" s="208"/>
      <c r="C803" s="208"/>
      <c r="D803" s="267"/>
      <c r="E803" s="268"/>
      <c r="F803" s="268"/>
      <c r="G803" s="268"/>
      <c r="H803" s="268"/>
      <c r="I803" s="269"/>
      <c r="J803" s="269"/>
      <c r="K803" s="208"/>
      <c r="L803" s="208"/>
      <c r="M803" s="208"/>
      <c r="N803" s="208"/>
      <c r="O803" s="208"/>
      <c r="P803" s="208"/>
      <c r="Q803" s="208"/>
      <c r="R803" s="208"/>
      <c r="S803" s="208"/>
      <c r="T803" s="208"/>
      <c r="U803" s="208"/>
      <c r="V803" s="208"/>
      <c r="W803" s="208"/>
      <c r="X803" s="209"/>
    </row>
    <row r="804" spans="1:24" ht="15.75" customHeight="1">
      <c r="A804" s="208"/>
      <c r="B804" s="208"/>
      <c r="C804" s="208"/>
      <c r="D804" s="267"/>
      <c r="E804" s="268"/>
      <c r="F804" s="268"/>
      <c r="G804" s="268"/>
      <c r="H804" s="268"/>
      <c r="I804" s="269"/>
      <c r="J804" s="269"/>
      <c r="K804" s="208"/>
      <c r="L804" s="208"/>
      <c r="M804" s="208"/>
      <c r="N804" s="208"/>
      <c r="O804" s="208"/>
      <c r="P804" s="208"/>
      <c r="Q804" s="208"/>
      <c r="R804" s="208"/>
      <c r="S804" s="208"/>
      <c r="T804" s="208"/>
      <c r="U804" s="208"/>
      <c r="V804" s="208"/>
      <c r="W804" s="208"/>
      <c r="X804" s="209"/>
    </row>
    <row r="805" spans="1:24" ht="15.75" customHeight="1">
      <c r="A805" s="208"/>
      <c r="B805" s="208"/>
      <c r="C805" s="208"/>
      <c r="D805" s="267"/>
      <c r="E805" s="268"/>
      <c r="F805" s="268"/>
      <c r="G805" s="268"/>
      <c r="H805" s="268"/>
      <c r="I805" s="269"/>
      <c r="J805" s="269"/>
      <c r="K805" s="208"/>
      <c r="L805" s="208"/>
      <c r="M805" s="208"/>
      <c r="N805" s="208"/>
      <c r="O805" s="208"/>
      <c r="P805" s="208"/>
      <c r="Q805" s="208"/>
      <c r="R805" s="208"/>
      <c r="S805" s="208"/>
      <c r="T805" s="208"/>
      <c r="U805" s="208"/>
      <c r="V805" s="208"/>
      <c r="W805" s="208"/>
      <c r="X805" s="209"/>
    </row>
    <row r="806" spans="1:24" ht="15.75" customHeight="1">
      <c r="A806" s="208"/>
      <c r="B806" s="208"/>
      <c r="C806" s="208"/>
      <c r="D806" s="267"/>
      <c r="E806" s="268"/>
      <c r="F806" s="268"/>
      <c r="G806" s="268"/>
      <c r="H806" s="268"/>
      <c r="I806" s="269"/>
      <c r="J806" s="269"/>
      <c r="K806" s="208"/>
      <c r="L806" s="208"/>
      <c r="M806" s="208"/>
      <c r="N806" s="208"/>
      <c r="O806" s="208"/>
      <c r="P806" s="208"/>
      <c r="Q806" s="208"/>
      <c r="R806" s="208"/>
      <c r="S806" s="208"/>
      <c r="T806" s="208"/>
      <c r="U806" s="208"/>
      <c r="V806" s="208"/>
      <c r="W806" s="208"/>
      <c r="X806" s="209"/>
    </row>
    <row r="807" spans="1:24" ht="15.75" customHeight="1">
      <c r="A807" s="208"/>
      <c r="B807" s="208"/>
      <c r="C807" s="208"/>
      <c r="D807" s="267"/>
      <c r="E807" s="268"/>
      <c r="F807" s="268"/>
      <c r="G807" s="268"/>
      <c r="H807" s="268"/>
      <c r="I807" s="269"/>
      <c r="J807" s="269"/>
      <c r="K807" s="208"/>
      <c r="L807" s="208"/>
      <c r="M807" s="208"/>
      <c r="N807" s="208"/>
      <c r="O807" s="208"/>
      <c r="P807" s="208"/>
      <c r="Q807" s="208"/>
      <c r="R807" s="208"/>
      <c r="S807" s="208"/>
      <c r="T807" s="208"/>
      <c r="U807" s="208"/>
      <c r="V807" s="208"/>
      <c r="W807" s="208"/>
      <c r="X807" s="209"/>
    </row>
    <row r="808" spans="1:24" ht="15.75" customHeight="1">
      <c r="A808" s="208"/>
      <c r="B808" s="208"/>
      <c r="C808" s="208"/>
      <c r="D808" s="267"/>
      <c r="E808" s="268"/>
      <c r="F808" s="268"/>
      <c r="G808" s="268"/>
      <c r="H808" s="268"/>
      <c r="I808" s="269"/>
      <c r="J808" s="269"/>
      <c r="K808" s="208"/>
      <c r="L808" s="208"/>
      <c r="M808" s="208"/>
      <c r="N808" s="208"/>
      <c r="O808" s="208"/>
      <c r="P808" s="208"/>
      <c r="Q808" s="208"/>
      <c r="R808" s="208"/>
      <c r="S808" s="208"/>
      <c r="T808" s="208"/>
      <c r="U808" s="208"/>
      <c r="V808" s="208"/>
      <c r="W808" s="208"/>
      <c r="X808" s="209"/>
    </row>
    <row r="809" spans="1:24" ht="15.75" customHeight="1">
      <c r="A809" s="208"/>
      <c r="B809" s="208"/>
      <c r="C809" s="208"/>
      <c r="D809" s="267"/>
      <c r="E809" s="268"/>
      <c r="F809" s="268"/>
      <c r="G809" s="268"/>
      <c r="H809" s="268"/>
      <c r="I809" s="269"/>
      <c r="J809" s="269"/>
      <c r="K809" s="208"/>
      <c r="L809" s="208"/>
      <c r="M809" s="208"/>
      <c r="N809" s="208"/>
      <c r="O809" s="208"/>
      <c r="P809" s="208"/>
      <c r="Q809" s="208"/>
      <c r="R809" s="208"/>
      <c r="S809" s="208"/>
      <c r="T809" s="208"/>
      <c r="U809" s="208"/>
      <c r="V809" s="208"/>
      <c r="W809" s="208"/>
      <c r="X809" s="209"/>
    </row>
    <row r="810" spans="1:24" ht="15.75" customHeight="1">
      <c r="A810" s="208"/>
      <c r="B810" s="208"/>
      <c r="C810" s="208"/>
      <c r="D810" s="267"/>
      <c r="E810" s="268"/>
      <c r="F810" s="268"/>
      <c r="G810" s="268"/>
      <c r="H810" s="268"/>
      <c r="I810" s="269"/>
      <c r="J810" s="269"/>
      <c r="K810" s="208"/>
      <c r="L810" s="208"/>
      <c r="M810" s="208"/>
      <c r="N810" s="208"/>
      <c r="O810" s="208"/>
      <c r="P810" s="208"/>
      <c r="Q810" s="208"/>
      <c r="R810" s="208"/>
      <c r="S810" s="208"/>
      <c r="T810" s="208"/>
      <c r="U810" s="208"/>
      <c r="V810" s="208"/>
      <c r="W810" s="208"/>
      <c r="X810" s="209"/>
    </row>
    <row r="811" spans="1:24" ht="15.75" customHeight="1">
      <c r="A811" s="208"/>
      <c r="B811" s="208"/>
      <c r="C811" s="208"/>
      <c r="D811" s="267"/>
      <c r="E811" s="268"/>
      <c r="F811" s="268"/>
      <c r="G811" s="268"/>
      <c r="H811" s="268"/>
      <c r="I811" s="269"/>
      <c r="J811" s="269"/>
      <c r="K811" s="208"/>
      <c r="L811" s="208"/>
      <c r="M811" s="208"/>
      <c r="N811" s="208"/>
      <c r="O811" s="208"/>
      <c r="P811" s="208"/>
      <c r="Q811" s="208"/>
      <c r="R811" s="208"/>
      <c r="S811" s="208"/>
      <c r="T811" s="208"/>
      <c r="U811" s="208"/>
      <c r="V811" s="208"/>
      <c r="W811" s="208"/>
      <c r="X811" s="209"/>
    </row>
    <row r="812" spans="1:24" ht="15.75" customHeight="1">
      <c r="A812" s="208"/>
      <c r="B812" s="208"/>
      <c r="C812" s="208"/>
      <c r="D812" s="267"/>
      <c r="E812" s="268"/>
      <c r="F812" s="268"/>
      <c r="G812" s="268"/>
      <c r="H812" s="268"/>
      <c r="I812" s="269"/>
      <c r="J812" s="269"/>
      <c r="K812" s="208"/>
      <c r="L812" s="208"/>
      <c r="M812" s="208"/>
      <c r="N812" s="208"/>
      <c r="O812" s="208"/>
      <c r="P812" s="208"/>
      <c r="Q812" s="208"/>
      <c r="R812" s="208"/>
      <c r="S812" s="208"/>
      <c r="T812" s="208"/>
      <c r="U812" s="208"/>
      <c r="V812" s="208"/>
      <c r="W812" s="208"/>
      <c r="X812" s="209"/>
    </row>
  </sheetData>
  <sheetProtection sheet="1" objects="1" scenarios="1" formatCells="0" formatColumns="0" formatRows="0" insertColumns="0" insertRows="0" insertHyperlinks="0" deleteColumns="0" deleteRows="0" sort="0" autoFilter="0" pivotTables="0"/>
  <mergeCells count="53">
    <mergeCell ref="A123:K123"/>
    <mergeCell ref="A137:I137"/>
    <mergeCell ref="A138:I138"/>
    <mergeCell ref="A74:I74"/>
    <mergeCell ref="A101:I101"/>
    <mergeCell ref="A121:I121"/>
    <mergeCell ref="B161:J161"/>
    <mergeCell ref="B140:J140"/>
    <mergeCell ref="A141:K141"/>
    <mergeCell ref="A150:K150"/>
    <mergeCell ref="A159:I159"/>
    <mergeCell ref="A149:I149"/>
    <mergeCell ref="A158:I158"/>
    <mergeCell ref="A194:I194"/>
    <mergeCell ref="B196:J196"/>
    <mergeCell ref="A218:I218"/>
    <mergeCell ref="A193:I193"/>
    <mergeCell ref="A163:I163"/>
    <mergeCell ref="B165:J165"/>
    <mergeCell ref="A182:I182"/>
    <mergeCell ref="A166:K166"/>
    <mergeCell ref="A183:K183"/>
    <mergeCell ref="A69:K69"/>
    <mergeCell ref="A78:K78"/>
    <mergeCell ref="A102:K102"/>
    <mergeCell ref="A68:I68"/>
    <mergeCell ref="A59:I59"/>
    <mergeCell ref="B61:J61"/>
    <mergeCell ref="A75:I75"/>
    <mergeCell ref="B77:J77"/>
    <mergeCell ref="A48:I48"/>
    <mergeCell ref="B50:J50"/>
    <mergeCell ref="A52:I52"/>
    <mergeCell ref="B54:J54"/>
    <mergeCell ref="A62:K62"/>
    <mergeCell ref="B27:J27"/>
    <mergeCell ref="A34:I34"/>
    <mergeCell ref="B36:J36"/>
    <mergeCell ref="A44:I44"/>
    <mergeCell ref="B46:J46"/>
    <mergeCell ref="A1:I1"/>
    <mergeCell ref="A26:J26"/>
    <mergeCell ref="A4:K4"/>
    <mergeCell ref="A6:K6"/>
    <mergeCell ref="B7:J7"/>
    <mergeCell ref="A25:I25"/>
    <mergeCell ref="C2:F2"/>
    <mergeCell ref="B233:J233"/>
    <mergeCell ref="A235:I235"/>
    <mergeCell ref="B220:J220"/>
    <mergeCell ref="A226:I226"/>
    <mergeCell ref="B228:J228"/>
    <mergeCell ref="A231:I231"/>
  </mergeCells>
  <phoneticPr fontId="12" type="noConversion"/>
  <printOptions horizontalCentered="1" verticalCentered="1"/>
  <pageMargins left="0.7" right="0.7" top="0.75" bottom="0.75" header="0.3" footer="0.3"/>
  <pageSetup scale="53" fitToHeight="0" orientation="portrait" r:id="rId1"/>
  <headerFooter>
    <oddHeader>&amp;CPRESUPUESTO GENERAL ADECUACIÓN OFICIINA CONTE</oddHeader>
    <oddFooter>&amp;C&amp;D&amp;R&amp;P</oddFooter>
  </headerFooter>
  <rowBreaks count="6" manualBreakCount="6">
    <brk id="35" max="10" man="1"/>
    <brk id="76" max="10" man="1"/>
    <brk id="122" max="10" man="1"/>
    <brk id="160" max="10" man="1"/>
    <brk id="195" max="10" man="1"/>
    <brk id="218" max="10" man="1"/>
  </rowBreaks>
  <colBreaks count="1" manualBreakCount="1">
    <brk id="1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S396"/>
  <sheetViews>
    <sheetView showGridLines="0" view="pageBreakPreview" topLeftCell="A37" zoomScale="85" zoomScaleNormal="70" zoomScaleSheetLayoutView="85" workbookViewId="0">
      <selection activeCell="E65" sqref="E65"/>
    </sheetView>
  </sheetViews>
  <sheetFormatPr baseColWidth="10" defaultColWidth="12.59765625" defaultRowHeight="15" customHeight="1"/>
  <cols>
    <col min="1" max="1" width="7.19921875" customWidth="1"/>
    <col min="2" max="2" width="72" customWidth="1"/>
    <col min="3" max="3" width="6.19921875" customWidth="1"/>
    <col min="4" max="4" width="15.09765625" customWidth="1"/>
    <col min="5" max="5" width="26" customWidth="1"/>
    <col min="6" max="6" width="22.5" customWidth="1"/>
    <col min="7" max="7" width="13.8984375" hidden="1" customWidth="1"/>
    <col min="8" max="8" width="10" customWidth="1"/>
    <col min="9" max="12" width="9.3984375" customWidth="1"/>
  </cols>
  <sheetData>
    <row r="1" spans="1:19" ht="113.25" customHeight="1" thickBot="1">
      <c r="A1" s="413" t="s">
        <v>322</v>
      </c>
      <c r="B1" s="414"/>
      <c r="C1" s="414"/>
      <c r="D1" s="414"/>
      <c r="E1" s="414"/>
      <c r="F1" s="154"/>
      <c r="G1" s="1"/>
      <c r="H1" s="1"/>
      <c r="I1" s="1"/>
      <c r="J1" s="1"/>
      <c r="K1" s="1"/>
      <c r="L1" s="1"/>
    </row>
    <row r="2" spans="1:19" ht="16.2" customHeight="1" thickBot="1">
      <c r="A2" s="182"/>
      <c r="B2" s="183" t="s">
        <v>589</v>
      </c>
      <c r="C2" s="184"/>
      <c r="D2" s="184"/>
      <c r="E2" s="183" t="s">
        <v>470</v>
      </c>
      <c r="F2" s="185">
        <f ca="1">TODAY()</f>
        <v>45225</v>
      </c>
      <c r="G2" s="1"/>
      <c r="H2" s="1"/>
      <c r="I2" s="1"/>
      <c r="J2" s="1"/>
      <c r="K2" s="1"/>
      <c r="L2" s="1"/>
    </row>
    <row r="3" spans="1:19" ht="16.2" customHeight="1" thickBot="1">
      <c r="A3" s="421"/>
      <c r="B3" s="421"/>
      <c r="C3" s="421"/>
      <c r="D3" s="421"/>
      <c r="E3" s="421"/>
      <c r="F3" s="421"/>
      <c r="G3" s="1"/>
      <c r="H3" s="1"/>
      <c r="I3" s="1"/>
      <c r="J3" s="1"/>
      <c r="K3" s="1"/>
      <c r="L3" s="1"/>
    </row>
    <row r="4" spans="1:19" ht="16.2" customHeight="1">
      <c r="A4" s="415"/>
      <c r="B4" s="416"/>
      <c r="C4" s="416"/>
      <c r="D4" s="416"/>
      <c r="E4" s="416"/>
      <c r="F4" s="417"/>
      <c r="G4" s="1"/>
      <c r="H4" s="1"/>
      <c r="I4" s="1"/>
      <c r="J4" s="1"/>
      <c r="K4" s="1"/>
      <c r="L4" s="1"/>
    </row>
    <row r="5" spans="1:19" ht="16.5" customHeight="1" thickBot="1">
      <c r="A5" s="155" t="s">
        <v>0</v>
      </c>
      <c r="B5" s="156" t="s">
        <v>1</v>
      </c>
      <c r="C5" s="156" t="s">
        <v>2</v>
      </c>
      <c r="D5" s="157" t="s">
        <v>3</v>
      </c>
      <c r="E5" s="158" t="s">
        <v>5</v>
      </c>
      <c r="F5" s="159" t="s">
        <v>6</v>
      </c>
      <c r="G5" s="1"/>
      <c r="H5" s="1"/>
      <c r="I5" s="1"/>
      <c r="J5" s="1"/>
      <c r="K5" s="1"/>
      <c r="L5" s="1"/>
    </row>
    <row r="6" spans="1:19" ht="16.2" customHeight="1" thickBot="1">
      <c r="A6" s="1"/>
      <c r="B6" s="1"/>
      <c r="C6" s="1"/>
      <c r="D6" s="3"/>
      <c r="E6" s="4"/>
      <c r="F6" s="4"/>
      <c r="G6" s="1"/>
      <c r="H6" s="1"/>
      <c r="I6" s="1"/>
      <c r="J6" s="1"/>
      <c r="K6" s="1"/>
      <c r="L6" s="1"/>
    </row>
    <row r="7" spans="1:19" s="150" customFormat="1" ht="18" thickBot="1">
      <c r="A7" s="166">
        <v>1</v>
      </c>
      <c r="B7" s="418" t="s">
        <v>445</v>
      </c>
      <c r="C7" s="418"/>
      <c r="D7" s="418"/>
      <c r="E7" s="418"/>
      <c r="F7" s="418"/>
      <c r="G7" s="2"/>
      <c r="H7" s="2"/>
      <c r="I7" s="2"/>
      <c r="J7" s="2"/>
      <c r="K7" s="2"/>
      <c r="L7" s="2"/>
      <c r="M7" s="2"/>
      <c r="N7" s="2"/>
      <c r="O7" s="5"/>
    </row>
    <row r="8" spans="1:19" ht="48.75" customHeight="1">
      <c r="A8" s="162" t="s">
        <v>290</v>
      </c>
      <c r="B8" s="163" t="s">
        <v>720</v>
      </c>
      <c r="C8" s="162" t="s">
        <v>2</v>
      </c>
      <c r="D8" s="164">
        <v>97</v>
      </c>
      <c r="E8" s="165"/>
      <c r="F8" s="165"/>
      <c r="G8" s="165">
        <v>40349</v>
      </c>
      <c r="H8" s="1"/>
      <c r="I8" s="1"/>
      <c r="J8" s="1"/>
      <c r="K8" s="1"/>
      <c r="L8" s="1"/>
    </row>
    <row r="9" spans="1:19" ht="48.75" customHeight="1">
      <c r="A9" s="162" t="s">
        <v>284</v>
      </c>
      <c r="B9" s="188" t="s">
        <v>517</v>
      </c>
      <c r="C9" s="187" t="s">
        <v>2</v>
      </c>
      <c r="D9" s="189">
        <v>61</v>
      </c>
      <c r="E9" s="165"/>
      <c r="F9" s="165"/>
      <c r="G9" s="190"/>
      <c r="H9" s="1"/>
      <c r="I9" s="1"/>
      <c r="J9" s="1"/>
      <c r="K9" s="1"/>
      <c r="L9" s="1"/>
    </row>
    <row r="10" spans="1:19" ht="48.75" customHeight="1">
      <c r="A10" s="162" t="s">
        <v>518</v>
      </c>
      <c r="B10" s="169" t="s">
        <v>721</v>
      </c>
      <c r="C10" s="168" t="s">
        <v>2</v>
      </c>
      <c r="D10" s="170">
        <v>3</v>
      </c>
      <c r="E10" s="171"/>
      <c r="F10" s="165"/>
      <c r="G10" s="171">
        <v>155188</v>
      </c>
      <c r="H10" s="1"/>
      <c r="I10" s="1"/>
      <c r="J10" s="1"/>
      <c r="K10" s="1"/>
      <c r="L10" s="1"/>
    </row>
    <row r="11" spans="1:19" ht="48.75" customHeight="1">
      <c r="A11" s="162" t="s">
        <v>519</v>
      </c>
      <c r="B11" s="192" t="s">
        <v>545</v>
      </c>
      <c r="C11" s="193" t="s">
        <v>296</v>
      </c>
      <c r="D11" s="194">
        <v>169.31</v>
      </c>
      <c r="E11" s="195"/>
      <c r="F11" s="165"/>
      <c r="G11" s="195"/>
      <c r="H11" s="1"/>
      <c r="I11" s="1"/>
      <c r="J11" s="1"/>
      <c r="K11" s="1"/>
      <c r="L11" s="1"/>
    </row>
    <row r="12" spans="1:19" ht="48.75" customHeight="1" thickBot="1">
      <c r="A12" s="162" t="s">
        <v>520</v>
      </c>
      <c r="B12" s="192" t="s">
        <v>546</v>
      </c>
      <c r="C12" s="193" t="s">
        <v>296</v>
      </c>
      <c r="D12" s="194">
        <v>62.4</v>
      </c>
      <c r="E12" s="195"/>
      <c r="F12" s="165"/>
      <c r="G12" s="195"/>
      <c r="H12" s="1"/>
      <c r="I12" s="1"/>
      <c r="J12" s="1"/>
      <c r="K12" s="1"/>
      <c r="L12" s="1"/>
    </row>
    <row r="13" spans="1:19" s="153" customFormat="1" ht="15.6" customHeight="1" thickBot="1">
      <c r="A13" s="419" t="s">
        <v>9</v>
      </c>
      <c r="B13" s="420"/>
      <c r="C13" s="420"/>
      <c r="D13" s="420"/>
      <c r="E13" s="420"/>
      <c r="F13" s="172"/>
      <c r="G13" s="152"/>
      <c r="H13" s="152"/>
      <c r="I13" s="152"/>
      <c r="J13" s="152"/>
      <c r="K13" s="152"/>
      <c r="L13" s="152"/>
      <c r="M13" s="152"/>
      <c r="N13" s="152"/>
      <c r="O13" s="152"/>
      <c r="P13" s="152"/>
      <c r="Q13" s="152"/>
      <c r="R13" s="152"/>
      <c r="S13" s="152"/>
    </row>
    <row r="14" spans="1:19" s="150" customFormat="1" ht="15" customHeight="1">
      <c r="A14" s="412"/>
      <c r="B14" s="412"/>
      <c r="C14" s="412"/>
      <c r="D14" s="412"/>
      <c r="E14" s="412"/>
      <c r="F14" s="412"/>
      <c r="G14" s="151"/>
      <c r="H14" s="151"/>
      <c r="I14" s="151"/>
      <c r="J14" s="151"/>
      <c r="K14" s="151"/>
      <c r="L14" s="151"/>
    </row>
    <row r="15" spans="1:19" s="150" customFormat="1" ht="17.399999999999999">
      <c r="A15" s="160">
        <v>2</v>
      </c>
      <c r="B15" s="422" t="s">
        <v>446</v>
      </c>
      <c r="C15" s="422"/>
      <c r="D15" s="422"/>
      <c r="E15" s="422"/>
      <c r="F15" s="422"/>
      <c r="G15" s="2"/>
      <c r="H15" s="2"/>
      <c r="I15" s="2"/>
      <c r="J15" s="2"/>
      <c r="K15" s="2"/>
      <c r="L15" s="2"/>
      <c r="M15" s="2"/>
      <c r="N15" s="2"/>
      <c r="O15" s="5"/>
    </row>
    <row r="16" spans="1:19" s="150" customFormat="1" ht="66.599999999999994" customHeight="1">
      <c r="A16" s="163" t="s">
        <v>292</v>
      </c>
      <c r="B16" s="163" t="s">
        <v>587</v>
      </c>
      <c r="C16" s="163" t="s">
        <v>2</v>
      </c>
      <c r="D16" s="163">
        <v>65</v>
      </c>
      <c r="E16" s="171"/>
      <c r="F16" s="171"/>
      <c r="G16" s="171"/>
      <c r="H16" s="151"/>
      <c r="I16" s="151"/>
      <c r="J16" s="151"/>
      <c r="K16" s="151"/>
      <c r="L16" s="151"/>
    </row>
    <row r="17" spans="1:19" s="150" customFormat="1" ht="66.599999999999994" customHeight="1">
      <c r="A17" s="163" t="s">
        <v>293</v>
      </c>
      <c r="B17" s="163" t="s">
        <v>581</v>
      </c>
      <c r="C17" s="163" t="s">
        <v>2</v>
      </c>
      <c r="D17" s="163">
        <v>51</v>
      </c>
      <c r="E17" s="171"/>
      <c r="F17" s="171"/>
      <c r="G17" s="171">
        <v>73869</v>
      </c>
      <c r="H17" s="151"/>
      <c r="I17" s="151"/>
      <c r="J17" s="151"/>
      <c r="K17" s="151"/>
      <c r="L17" s="151"/>
    </row>
    <row r="18" spans="1:19" s="150" customFormat="1" ht="51.6" customHeight="1">
      <c r="A18" s="163" t="s">
        <v>345</v>
      </c>
      <c r="B18" s="163" t="s">
        <v>582</v>
      </c>
      <c r="C18" s="163" t="s">
        <v>2</v>
      </c>
      <c r="D18" s="163">
        <v>26</v>
      </c>
      <c r="E18" s="171"/>
      <c r="F18" s="171"/>
      <c r="G18" s="171"/>
      <c r="H18" s="151"/>
      <c r="I18" s="151"/>
      <c r="J18" s="151"/>
      <c r="K18" s="151"/>
      <c r="L18" s="151"/>
    </row>
    <row r="19" spans="1:19" s="150" customFormat="1" ht="51.6" customHeight="1">
      <c r="A19" s="163" t="s">
        <v>318</v>
      </c>
      <c r="B19" s="163" t="s">
        <v>722</v>
      </c>
      <c r="C19" s="163" t="s">
        <v>2</v>
      </c>
      <c r="D19" s="163">
        <v>16</v>
      </c>
      <c r="E19" s="171"/>
      <c r="F19" s="171"/>
      <c r="G19" s="171"/>
      <c r="H19" s="151"/>
      <c r="I19" s="151"/>
      <c r="J19" s="151"/>
      <c r="K19" s="151"/>
      <c r="L19" s="151"/>
    </row>
    <row r="20" spans="1:19" s="150" customFormat="1" ht="51.6" customHeight="1">
      <c r="A20" s="163" t="s">
        <v>443</v>
      </c>
      <c r="B20" s="163" t="s">
        <v>583</v>
      </c>
      <c r="C20" s="163" t="s">
        <v>2</v>
      </c>
      <c r="D20" s="163">
        <v>7</v>
      </c>
      <c r="E20" s="171"/>
      <c r="F20" s="171"/>
      <c r="G20" s="171"/>
      <c r="H20" s="151"/>
      <c r="I20" s="151"/>
      <c r="J20" s="151"/>
      <c r="K20" s="151"/>
      <c r="L20" s="151"/>
    </row>
    <row r="21" spans="1:19" s="150" customFormat="1" ht="51.6" customHeight="1">
      <c r="A21" s="163" t="s">
        <v>447</v>
      </c>
      <c r="B21" s="163" t="s">
        <v>584</v>
      </c>
      <c r="C21" s="163" t="s">
        <v>2</v>
      </c>
      <c r="D21" s="163">
        <v>3</v>
      </c>
      <c r="E21" s="171"/>
      <c r="F21" s="171"/>
      <c r="G21" s="171"/>
      <c r="H21" s="151"/>
      <c r="I21" s="151"/>
      <c r="J21" s="151"/>
      <c r="K21" s="151"/>
      <c r="L21" s="151"/>
    </row>
    <row r="22" spans="1:19" s="150" customFormat="1" ht="51.6" customHeight="1">
      <c r="A22" s="163" t="s">
        <v>448</v>
      </c>
      <c r="B22" s="163" t="s">
        <v>521</v>
      </c>
      <c r="C22" s="163" t="s">
        <v>2</v>
      </c>
      <c r="D22" s="163">
        <v>4</v>
      </c>
      <c r="E22" s="171"/>
      <c r="F22" s="171"/>
      <c r="G22" s="171"/>
      <c r="H22" s="151"/>
      <c r="I22" s="151"/>
      <c r="J22" s="151"/>
      <c r="K22" s="151"/>
      <c r="L22" s="151"/>
    </row>
    <row r="23" spans="1:19" s="150" customFormat="1" ht="51.6" customHeight="1">
      <c r="A23" s="163" t="s">
        <v>522</v>
      </c>
      <c r="B23" s="163" t="s">
        <v>523</v>
      </c>
      <c r="C23" s="163" t="s">
        <v>2</v>
      </c>
      <c r="D23" s="163">
        <v>172</v>
      </c>
      <c r="E23" s="171"/>
      <c r="F23" s="171"/>
      <c r="G23" s="171"/>
      <c r="H23" s="151"/>
      <c r="I23" s="151"/>
      <c r="J23" s="151"/>
      <c r="K23" s="151"/>
      <c r="L23" s="151"/>
    </row>
    <row r="24" spans="1:19" s="150" customFormat="1" ht="51.6" customHeight="1">
      <c r="A24" s="163" t="s">
        <v>524</v>
      </c>
      <c r="B24" s="163" t="s">
        <v>525</v>
      </c>
      <c r="C24" s="163" t="s">
        <v>2</v>
      </c>
      <c r="D24" s="163">
        <v>16</v>
      </c>
      <c r="E24" s="171"/>
      <c r="F24" s="171"/>
      <c r="G24" s="171">
        <v>77594</v>
      </c>
      <c r="H24" s="151"/>
      <c r="I24" s="151"/>
      <c r="J24" s="151"/>
      <c r="K24" s="151"/>
      <c r="L24" s="151"/>
    </row>
    <row r="25" spans="1:19" s="150" customFormat="1" ht="51.6" customHeight="1">
      <c r="A25" s="163" t="s">
        <v>526</v>
      </c>
      <c r="B25" s="163" t="s">
        <v>527</v>
      </c>
      <c r="C25" s="163" t="s">
        <v>2</v>
      </c>
      <c r="D25" s="163">
        <v>7</v>
      </c>
      <c r="E25" s="171"/>
      <c r="F25" s="171"/>
      <c r="G25" s="171">
        <v>81194</v>
      </c>
      <c r="H25" s="151"/>
      <c r="I25" s="151"/>
      <c r="J25" s="151"/>
      <c r="K25" s="151"/>
      <c r="L25" s="151"/>
    </row>
    <row r="26" spans="1:19" s="150" customFormat="1" ht="51.6" customHeight="1">
      <c r="A26" s="163" t="s">
        <v>528</v>
      </c>
      <c r="B26" s="163" t="s">
        <v>529</v>
      </c>
      <c r="C26" s="163" t="s">
        <v>2</v>
      </c>
      <c r="D26" s="163">
        <v>1</v>
      </c>
      <c r="E26" s="171"/>
      <c r="F26" s="171"/>
      <c r="G26" s="171"/>
      <c r="H26" s="151"/>
      <c r="I26" s="151"/>
      <c r="J26" s="151"/>
      <c r="K26" s="151"/>
      <c r="L26" s="151"/>
    </row>
    <row r="27" spans="1:19" s="150" customFormat="1" ht="51.6" customHeight="1" thickBot="1">
      <c r="A27" s="163" t="s">
        <v>530</v>
      </c>
      <c r="B27" s="192" t="s">
        <v>531</v>
      </c>
      <c r="C27" s="192" t="s">
        <v>296</v>
      </c>
      <c r="D27" s="192">
        <v>285.39999999999998</v>
      </c>
      <c r="E27" s="195"/>
      <c r="F27" s="195"/>
      <c r="G27" s="195"/>
      <c r="H27" s="151"/>
      <c r="I27" s="151"/>
      <c r="J27" s="151"/>
      <c r="K27" s="151"/>
      <c r="L27" s="151"/>
    </row>
    <row r="28" spans="1:19" s="153" customFormat="1" ht="15.6" customHeight="1" thickBot="1">
      <c r="A28" s="419" t="s">
        <v>9</v>
      </c>
      <c r="B28" s="420"/>
      <c r="C28" s="420"/>
      <c r="D28" s="420"/>
      <c r="E28" s="420"/>
      <c r="F28" s="172"/>
      <c r="G28" s="152"/>
      <c r="H28" s="152"/>
      <c r="I28" s="152"/>
      <c r="J28" s="152"/>
      <c r="K28" s="152"/>
      <c r="L28" s="152"/>
      <c r="M28" s="152"/>
      <c r="N28" s="152"/>
      <c r="O28" s="152"/>
      <c r="P28" s="152"/>
      <c r="Q28" s="152"/>
      <c r="R28" s="152"/>
      <c r="S28" s="152"/>
    </row>
    <row r="29" spans="1:19" s="150" customFormat="1" ht="15" customHeight="1">
      <c r="A29" s="412"/>
      <c r="B29" s="412"/>
      <c r="C29" s="412"/>
      <c r="D29" s="412"/>
      <c r="E29" s="412"/>
      <c r="F29" s="412"/>
      <c r="G29" s="151"/>
      <c r="H29" s="151"/>
      <c r="I29" s="151"/>
      <c r="J29" s="151"/>
      <c r="K29" s="151"/>
      <c r="L29" s="151"/>
    </row>
    <row r="30" spans="1:19" s="150" customFormat="1" ht="17.399999999999999">
      <c r="A30" s="160">
        <v>3</v>
      </c>
      <c r="B30" s="422" t="s">
        <v>449</v>
      </c>
      <c r="C30" s="422"/>
      <c r="D30" s="422"/>
      <c r="E30" s="422"/>
      <c r="F30" s="422"/>
      <c r="G30" s="2"/>
      <c r="H30" s="2"/>
      <c r="I30" s="2"/>
      <c r="J30" s="2"/>
      <c r="K30" s="2"/>
      <c r="L30" s="2"/>
      <c r="M30" s="2"/>
      <c r="N30" s="2"/>
      <c r="O30" s="5"/>
    </row>
    <row r="31" spans="1:19" ht="45.75" customHeight="1">
      <c r="A31" s="163" t="s">
        <v>282</v>
      </c>
      <c r="B31" s="163" t="s">
        <v>532</v>
      </c>
      <c r="C31" s="163" t="s">
        <v>2</v>
      </c>
      <c r="D31" s="163">
        <v>1</v>
      </c>
      <c r="E31" s="171"/>
      <c r="F31" s="171"/>
      <c r="G31" s="171">
        <v>1551875</v>
      </c>
      <c r="H31" s="1"/>
      <c r="I31" s="1"/>
      <c r="J31" s="1"/>
      <c r="K31" s="1"/>
      <c r="L31" s="1"/>
    </row>
    <row r="32" spans="1:19" ht="45.75" customHeight="1">
      <c r="A32" s="163" t="s">
        <v>283</v>
      </c>
      <c r="B32" s="163" t="s">
        <v>533</v>
      </c>
      <c r="C32" s="163" t="s">
        <v>2</v>
      </c>
      <c r="D32" s="163">
        <v>1</v>
      </c>
      <c r="E32" s="171"/>
      <c r="F32" s="171"/>
      <c r="G32" s="171">
        <v>1148388</v>
      </c>
      <c r="H32" s="1"/>
      <c r="I32" s="1"/>
      <c r="J32" s="1"/>
      <c r="K32" s="1"/>
      <c r="L32" s="1"/>
    </row>
    <row r="33" spans="1:19" ht="21.6" customHeight="1">
      <c r="A33" s="163" t="s">
        <v>320</v>
      </c>
      <c r="B33" s="163" t="s">
        <v>450</v>
      </c>
      <c r="C33" s="163" t="s">
        <v>2</v>
      </c>
      <c r="D33" s="163">
        <v>1</v>
      </c>
      <c r="E33" s="171"/>
      <c r="F33" s="171"/>
      <c r="G33" s="171"/>
      <c r="H33" s="1"/>
      <c r="I33" s="1"/>
      <c r="J33" s="1"/>
      <c r="K33" s="1"/>
      <c r="L33" s="1"/>
    </row>
    <row r="34" spans="1:19" ht="21.6" customHeight="1">
      <c r="A34" s="163" t="s">
        <v>321</v>
      </c>
      <c r="B34" s="163" t="s">
        <v>451</v>
      </c>
      <c r="C34" s="163" t="s">
        <v>2</v>
      </c>
      <c r="D34" s="163">
        <v>24</v>
      </c>
      <c r="E34" s="171"/>
      <c r="F34" s="171"/>
      <c r="G34" s="171"/>
      <c r="H34" s="1"/>
      <c r="I34" s="1"/>
      <c r="J34" s="1"/>
      <c r="K34" s="1"/>
      <c r="L34" s="1"/>
    </row>
    <row r="35" spans="1:19" ht="21.6" customHeight="1">
      <c r="A35" s="163" t="s">
        <v>347</v>
      </c>
      <c r="B35" s="163" t="s">
        <v>452</v>
      </c>
      <c r="C35" s="163" t="s">
        <v>2</v>
      </c>
      <c r="D35" s="163">
        <v>1</v>
      </c>
      <c r="E35" s="171"/>
      <c r="F35" s="171"/>
      <c r="G35" s="171"/>
      <c r="H35" s="1"/>
      <c r="I35" s="1"/>
      <c r="J35" s="1"/>
      <c r="K35" s="1"/>
      <c r="L35" s="1"/>
    </row>
    <row r="36" spans="1:19" ht="21.6" customHeight="1" thickBot="1">
      <c r="A36" s="163" t="s">
        <v>454</v>
      </c>
      <c r="B36" s="163" t="s">
        <v>453</v>
      </c>
      <c r="C36" s="163" t="s">
        <v>2</v>
      </c>
      <c r="D36" s="163">
        <v>1</v>
      </c>
      <c r="E36" s="171"/>
      <c r="F36" s="171"/>
      <c r="G36" s="171"/>
      <c r="H36" s="1"/>
      <c r="I36" s="1"/>
      <c r="J36" s="1"/>
      <c r="K36" s="1"/>
      <c r="L36" s="1"/>
    </row>
    <row r="37" spans="1:19" s="153" customFormat="1" ht="15.6" customHeight="1" thickBot="1">
      <c r="A37" s="419" t="s">
        <v>9</v>
      </c>
      <c r="B37" s="420"/>
      <c r="C37" s="420"/>
      <c r="D37" s="420"/>
      <c r="E37" s="420"/>
      <c r="F37" s="172"/>
      <c r="G37" s="152"/>
      <c r="H37" s="152"/>
      <c r="I37" s="152"/>
      <c r="J37" s="152"/>
      <c r="K37" s="152"/>
      <c r="L37" s="152"/>
      <c r="M37" s="152"/>
      <c r="N37" s="152"/>
      <c r="O37" s="152"/>
      <c r="P37" s="152"/>
      <c r="Q37" s="152"/>
      <c r="R37" s="152"/>
      <c r="S37" s="152"/>
    </row>
    <row r="38" spans="1:19" s="150" customFormat="1" ht="15" customHeight="1">
      <c r="A38" s="412"/>
      <c r="B38" s="412"/>
      <c r="C38" s="412"/>
      <c r="D38" s="412"/>
      <c r="E38" s="412"/>
      <c r="F38" s="412"/>
      <c r="G38" s="151"/>
      <c r="H38" s="151"/>
      <c r="I38" s="151"/>
      <c r="J38" s="151"/>
      <c r="K38" s="151"/>
      <c r="L38" s="151"/>
    </row>
    <row r="39" spans="1:19" s="150" customFormat="1" ht="17.399999999999999">
      <c r="A39" s="160">
        <v>4</v>
      </c>
      <c r="B39" s="422" t="s">
        <v>588</v>
      </c>
      <c r="C39" s="422"/>
      <c r="D39" s="422"/>
      <c r="E39" s="422"/>
      <c r="F39" s="422"/>
      <c r="G39" s="2"/>
      <c r="H39" s="2"/>
      <c r="I39" s="2"/>
      <c r="J39" s="2"/>
      <c r="K39" s="2"/>
      <c r="L39" s="2"/>
      <c r="M39" s="2"/>
      <c r="N39" s="2"/>
      <c r="O39" s="5"/>
    </row>
    <row r="40" spans="1:19" ht="36" customHeight="1">
      <c r="A40" s="163" t="s">
        <v>294</v>
      </c>
      <c r="B40" s="163" t="s">
        <v>534</v>
      </c>
      <c r="C40" s="163" t="s">
        <v>14</v>
      </c>
      <c r="D40" s="163">
        <v>57</v>
      </c>
      <c r="E40" s="171"/>
      <c r="F40" s="186"/>
      <c r="G40" s="171">
        <v>67662</v>
      </c>
      <c r="H40" s="1"/>
      <c r="I40" s="1"/>
      <c r="J40" s="1"/>
      <c r="K40" s="1"/>
      <c r="L40" s="1"/>
    </row>
    <row r="41" spans="1:19" ht="36" customHeight="1">
      <c r="A41" s="163" t="s">
        <v>456</v>
      </c>
      <c r="B41" s="163" t="s">
        <v>535</v>
      </c>
      <c r="C41" s="163" t="s">
        <v>14</v>
      </c>
      <c r="D41" s="163">
        <v>18</v>
      </c>
      <c r="E41" s="171"/>
      <c r="F41" s="186"/>
      <c r="G41" s="171"/>
      <c r="H41" s="1"/>
      <c r="I41" s="1"/>
      <c r="J41" s="1"/>
      <c r="K41" s="1"/>
      <c r="L41" s="1"/>
    </row>
    <row r="42" spans="1:19" ht="36" customHeight="1">
      <c r="A42" s="163" t="s">
        <v>457</v>
      </c>
      <c r="B42" s="163" t="s">
        <v>536</v>
      </c>
      <c r="C42" s="163" t="s">
        <v>14</v>
      </c>
      <c r="D42" s="163">
        <v>5</v>
      </c>
      <c r="E42" s="171"/>
      <c r="F42" s="186"/>
      <c r="G42" s="171"/>
      <c r="H42" s="1"/>
      <c r="I42" s="1"/>
      <c r="J42" s="1"/>
      <c r="K42" s="1"/>
      <c r="L42" s="1"/>
    </row>
    <row r="43" spans="1:19" ht="36" customHeight="1">
      <c r="A43" s="163" t="s">
        <v>478</v>
      </c>
      <c r="B43" s="163" t="s">
        <v>537</v>
      </c>
      <c r="C43" s="163" t="s">
        <v>14</v>
      </c>
      <c r="D43" s="163">
        <v>14</v>
      </c>
      <c r="E43" s="171"/>
      <c r="F43" s="186"/>
      <c r="G43" s="171">
        <v>67663</v>
      </c>
      <c r="H43" s="1"/>
      <c r="I43" s="1"/>
      <c r="J43" s="1"/>
      <c r="K43" s="1"/>
      <c r="L43" s="1"/>
    </row>
    <row r="44" spans="1:19" ht="30.6" customHeight="1">
      <c r="A44" s="163" t="s">
        <v>538</v>
      </c>
      <c r="B44" s="163" t="s">
        <v>539</v>
      </c>
      <c r="C44" s="163" t="s">
        <v>295</v>
      </c>
      <c r="D44" s="163">
        <v>75.349999999999994</v>
      </c>
      <c r="E44" s="171"/>
      <c r="F44" s="186"/>
      <c r="G44" s="171"/>
      <c r="H44" s="1"/>
      <c r="I44" s="1"/>
      <c r="J44" s="1"/>
      <c r="K44" s="1"/>
      <c r="L44" s="1"/>
    </row>
    <row r="45" spans="1:19" ht="30.6" customHeight="1">
      <c r="A45" s="163" t="s">
        <v>540</v>
      </c>
      <c r="B45" s="163" t="s">
        <v>541</v>
      </c>
      <c r="C45" s="163" t="s">
        <v>295</v>
      </c>
      <c r="D45" s="163">
        <v>147.29</v>
      </c>
      <c r="E45" s="171"/>
      <c r="F45" s="186"/>
      <c r="G45" s="171"/>
      <c r="H45" s="1"/>
      <c r="I45" s="1"/>
      <c r="J45" s="1"/>
      <c r="K45" s="1"/>
      <c r="L45" s="1"/>
    </row>
    <row r="46" spans="1:19" ht="30.6" customHeight="1">
      <c r="A46" s="163" t="s">
        <v>542</v>
      </c>
      <c r="B46" s="163" t="s">
        <v>543</v>
      </c>
      <c r="C46" s="163" t="s">
        <v>295</v>
      </c>
      <c r="D46" s="163">
        <v>377.54</v>
      </c>
      <c r="E46" s="171"/>
      <c r="F46" s="186"/>
      <c r="G46" s="171"/>
      <c r="H46" s="1"/>
      <c r="I46" s="1"/>
      <c r="J46" s="1"/>
      <c r="K46" s="1"/>
      <c r="L46" s="1"/>
    </row>
    <row r="47" spans="1:19" ht="30.6" customHeight="1" thickBot="1">
      <c r="A47" s="163" t="s">
        <v>544</v>
      </c>
      <c r="B47" s="163" t="s">
        <v>455</v>
      </c>
      <c r="C47" s="163" t="s">
        <v>14</v>
      </c>
      <c r="D47" s="163">
        <v>1</v>
      </c>
      <c r="E47" s="171"/>
      <c r="F47" s="186"/>
      <c r="G47" s="171">
        <v>2917525</v>
      </c>
      <c r="H47" s="1"/>
      <c r="I47" s="1"/>
      <c r="J47" s="1"/>
      <c r="K47" s="1"/>
      <c r="L47" s="1"/>
    </row>
    <row r="48" spans="1:19" s="153" customFormat="1" ht="15.6" customHeight="1" thickBot="1">
      <c r="A48" s="419" t="s">
        <v>9</v>
      </c>
      <c r="B48" s="420"/>
      <c r="C48" s="420"/>
      <c r="D48" s="420"/>
      <c r="E48" s="420"/>
      <c r="F48" s="172"/>
      <c r="G48" s="152"/>
      <c r="H48" s="152"/>
      <c r="I48" s="152"/>
      <c r="J48" s="152"/>
      <c r="K48" s="152"/>
      <c r="L48" s="152"/>
      <c r="M48" s="152"/>
      <c r="N48" s="152"/>
      <c r="O48" s="152"/>
      <c r="P48" s="152"/>
      <c r="Q48" s="152"/>
      <c r="R48" s="152"/>
      <c r="S48" s="152"/>
    </row>
    <row r="49" spans="1:19" s="150" customFormat="1" ht="15" customHeight="1">
      <c r="A49" s="412"/>
      <c r="B49" s="412"/>
      <c r="C49" s="412"/>
      <c r="D49" s="412"/>
      <c r="E49" s="412"/>
      <c r="F49" s="412"/>
      <c r="G49" s="151"/>
      <c r="H49" s="151"/>
      <c r="I49" s="151"/>
      <c r="J49" s="151"/>
      <c r="K49" s="151"/>
      <c r="L49" s="151"/>
    </row>
    <row r="50" spans="1:19" s="150" customFormat="1" ht="17.399999999999999">
      <c r="A50" s="160">
        <v>5</v>
      </c>
      <c r="B50" s="422" t="s">
        <v>458</v>
      </c>
      <c r="C50" s="422"/>
      <c r="D50" s="422"/>
      <c r="E50" s="422"/>
      <c r="F50" s="422"/>
      <c r="G50" s="2"/>
      <c r="H50" s="2"/>
      <c r="I50" s="2"/>
      <c r="J50" s="2"/>
      <c r="K50" s="2"/>
      <c r="L50" s="2"/>
      <c r="M50" s="2"/>
      <c r="N50" s="2"/>
      <c r="O50" s="5"/>
    </row>
    <row r="51" spans="1:19" ht="81" customHeight="1">
      <c r="A51" s="163" t="s">
        <v>281</v>
      </c>
      <c r="B51" s="163" t="s">
        <v>461</v>
      </c>
      <c r="C51" s="163" t="s">
        <v>296</v>
      </c>
      <c r="D51" s="163">
        <v>15</v>
      </c>
      <c r="E51" s="171"/>
      <c r="F51" s="186"/>
      <c r="G51" s="171">
        <v>49039</v>
      </c>
      <c r="H51" s="1"/>
      <c r="I51" s="1"/>
      <c r="J51" s="1"/>
      <c r="K51" s="1"/>
      <c r="L51" s="1"/>
    </row>
    <row r="52" spans="1:19" ht="48.75" customHeight="1">
      <c r="A52" s="163" t="s">
        <v>459</v>
      </c>
      <c r="B52" s="163" t="s">
        <v>462</v>
      </c>
      <c r="C52" s="163" t="s">
        <v>296</v>
      </c>
      <c r="D52" s="163">
        <v>900</v>
      </c>
      <c r="E52" s="171"/>
      <c r="F52" s="186"/>
      <c r="G52" s="171">
        <v>49039</v>
      </c>
      <c r="H52" s="1"/>
      <c r="I52" s="1"/>
      <c r="J52" s="1"/>
      <c r="K52" s="1"/>
      <c r="L52" s="1"/>
    </row>
    <row r="53" spans="1:19" ht="48.75" customHeight="1" thickBot="1">
      <c r="A53" s="163" t="s">
        <v>460</v>
      </c>
      <c r="B53" s="163" t="s">
        <v>463</v>
      </c>
      <c r="C53" s="163" t="s">
        <v>296</v>
      </c>
      <c r="D53" s="163">
        <v>8</v>
      </c>
      <c r="E53" s="171"/>
      <c r="F53" s="186"/>
      <c r="G53" s="171">
        <v>49039</v>
      </c>
      <c r="H53" s="1"/>
      <c r="I53" s="1"/>
      <c r="J53" s="1"/>
      <c r="K53" s="1"/>
      <c r="L53" s="1"/>
    </row>
    <row r="54" spans="1:19" s="153" customFormat="1" ht="15.6" customHeight="1" thickBot="1">
      <c r="A54" s="419" t="s">
        <v>9</v>
      </c>
      <c r="B54" s="420"/>
      <c r="C54" s="420"/>
      <c r="D54" s="420"/>
      <c r="E54" s="420"/>
      <c r="F54" s="172"/>
      <c r="G54" s="152"/>
      <c r="H54" s="152"/>
      <c r="I54" s="152"/>
      <c r="J54" s="152"/>
      <c r="K54" s="152"/>
      <c r="L54" s="152"/>
      <c r="M54" s="152"/>
      <c r="N54" s="152"/>
      <c r="O54" s="152"/>
      <c r="P54" s="152"/>
      <c r="Q54" s="152"/>
      <c r="R54" s="152"/>
      <c r="S54" s="152"/>
    </row>
    <row r="55" spans="1:19" s="150" customFormat="1" ht="15" customHeight="1">
      <c r="A55" s="412"/>
      <c r="B55" s="412"/>
      <c r="C55" s="412"/>
      <c r="D55" s="412"/>
      <c r="E55" s="412"/>
      <c r="F55" s="412"/>
      <c r="G55" s="151"/>
      <c r="H55" s="151"/>
      <c r="I55" s="151"/>
      <c r="J55" s="151"/>
      <c r="K55" s="151"/>
      <c r="L55" s="151"/>
    </row>
    <row r="56" spans="1:19" s="150" customFormat="1" ht="17.399999999999999">
      <c r="A56" s="160">
        <v>6</v>
      </c>
      <c r="B56" s="422" t="s">
        <v>464</v>
      </c>
      <c r="C56" s="422"/>
      <c r="D56" s="422"/>
      <c r="E56" s="422"/>
      <c r="F56" s="422"/>
      <c r="G56" s="2"/>
      <c r="H56" s="2"/>
      <c r="I56" s="2"/>
      <c r="J56" s="2"/>
      <c r="K56" s="2"/>
      <c r="L56" s="2"/>
      <c r="M56" s="2"/>
      <c r="N56" s="2"/>
      <c r="O56" s="5"/>
    </row>
    <row r="57" spans="1:19" ht="15.75" customHeight="1">
      <c r="A57" s="163" t="s">
        <v>311</v>
      </c>
      <c r="B57" s="163" t="s">
        <v>465</v>
      </c>
      <c r="C57" s="163" t="s">
        <v>8</v>
      </c>
      <c r="D57" s="163">
        <v>1</v>
      </c>
      <c r="E57" s="171"/>
      <c r="F57" s="186"/>
      <c r="G57" s="1"/>
      <c r="H57" s="1"/>
      <c r="I57" s="1"/>
      <c r="J57" s="1"/>
      <c r="K57" s="1"/>
      <c r="L57" s="1"/>
    </row>
    <row r="58" spans="1:19" ht="15.75" customHeight="1">
      <c r="A58" s="163" t="s">
        <v>312</v>
      </c>
      <c r="B58" s="163" t="s">
        <v>466</v>
      </c>
      <c r="C58" s="163">
        <v>1</v>
      </c>
      <c r="D58" s="163">
        <v>1</v>
      </c>
      <c r="E58" s="171"/>
      <c r="F58" s="186"/>
      <c r="G58" s="1"/>
      <c r="H58" s="1"/>
      <c r="I58" s="1"/>
      <c r="J58" s="1"/>
      <c r="K58" s="1"/>
      <c r="L58" s="1"/>
    </row>
    <row r="59" spans="1:19" ht="15.75" customHeight="1">
      <c r="A59" s="163" t="s">
        <v>313</v>
      </c>
      <c r="B59" s="163" t="s">
        <v>467</v>
      </c>
      <c r="C59" s="163" t="s">
        <v>2</v>
      </c>
      <c r="D59" s="163">
        <v>1</v>
      </c>
      <c r="E59" s="171"/>
      <c r="F59" s="186"/>
      <c r="G59" s="1"/>
      <c r="H59" s="1"/>
      <c r="I59" s="1"/>
      <c r="J59" s="1"/>
      <c r="K59" s="1"/>
      <c r="L59" s="1"/>
    </row>
    <row r="60" spans="1:19" ht="15.75" customHeight="1" thickBot="1">
      <c r="A60" s="163" t="s">
        <v>314</v>
      </c>
      <c r="B60" s="163" t="s">
        <v>468</v>
      </c>
      <c r="C60" s="163" t="s">
        <v>2</v>
      </c>
      <c r="D60" s="163">
        <v>1</v>
      </c>
      <c r="E60" s="171"/>
      <c r="F60" s="186"/>
      <c r="G60" s="1"/>
      <c r="H60" s="1"/>
      <c r="I60" s="1"/>
      <c r="J60" s="1"/>
      <c r="K60" s="1"/>
      <c r="L60" s="1"/>
    </row>
    <row r="61" spans="1:19" s="153" customFormat="1" ht="15.6" customHeight="1" thickBot="1">
      <c r="A61" s="419" t="s">
        <v>9</v>
      </c>
      <c r="B61" s="420"/>
      <c r="C61" s="420"/>
      <c r="D61" s="420"/>
      <c r="E61" s="420"/>
      <c r="F61" s="172"/>
      <c r="G61" s="152"/>
      <c r="H61" s="152"/>
      <c r="I61" s="152"/>
      <c r="J61" s="152"/>
      <c r="K61" s="152"/>
      <c r="L61" s="152"/>
      <c r="M61" s="152"/>
      <c r="N61" s="152"/>
      <c r="O61" s="152"/>
      <c r="P61" s="152"/>
      <c r="Q61" s="152"/>
      <c r="R61" s="152"/>
      <c r="S61" s="152"/>
    </row>
    <row r="62" spans="1:19" s="150" customFormat="1" ht="15" customHeight="1" thickBot="1">
      <c r="A62" s="412"/>
      <c r="B62" s="423"/>
      <c r="C62" s="423"/>
      <c r="D62" s="423"/>
      <c r="E62" s="423"/>
      <c r="F62" s="423"/>
      <c r="G62" s="151"/>
      <c r="H62" s="151"/>
      <c r="I62" s="151"/>
      <c r="J62" s="151"/>
      <c r="K62" s="151"/>
      <c r="L62" s="151"/>
    </row>
    <row r="63" spans="1:19" ht="15.75" customHeight="1">
      <c r="A63" s="1"/>
      <c r="B63" s="173" t="s">
        <v>18</v>
      </c>
      <c r="C63" s="151"/>
      <c r="D63" s="150"/>
      <c r="E63" s="176"/>
      <c r="F63" s="177"/>
      <c r="G63" s="1"/>
      <c r="H63" s="1"/>
      <c r="I63" s="1"/>
      <c r="J63" s="1"/>
      <c r="K63" s="1"/>
      <c r="L63" s="1"/>
    </row>
    <row r="64" spans="1:19" ht="15.75" customHeight="1">
      <c r="A64" s="1"/>
      <c r="B64" s="174" t="s">
        <v>717</v>
      </c>
      <c r="C64" s="151"/>
      <c r="D64" s="150"/>
      <c r="E64" s="178"/>
      <c r="F64" s="179"/>
      <c r="G64" s="1"/>
      <c r="H64" s="1"/>
      <c r="I64" s="1"/>
      <c r="J64" s="1"/>
      <c r="K64" s="1"/>
      <c r="L64" s="1"/>
    </row>
    <row r="65" spans="1:12" ht="15.75" customHeight="1">
      <c r="A65" s="1"/>
      <c r="B65" s="174" t="s">
        <v>718</v>
      </c>
      <c r="C65" s="151"/>
      <c r="D65" s="150"/>
      <c r="E65" s="178"/>
      <c r="F65" s="179"/>
      <c r="G65" s="1"/>
      <c r="H65" s="1"/>
      <c r="I65" s="1"/>
      <c r="J65" s="1"/>
      <c r="K65" s="1"/>
      <c r="L65" s="1"/>
    </row>
    <row r="66" spans="1:12" ht="15.75" customHeight="1">
      <c r="A66" s="1"/>
      <c r="B66" s="174" t="s">
        <v>719</v>
      </c>
      <c r="C66" s="151"/>
      <c r="D66" s="150"/>
      <c r="E66" s="178"/>
      <c r="F66" s="179"/>
      <c r="G66" s="1"/>
      <c r="H66" s="1"/>
      <c r="I66" s="1"/>
      <c r="J66" s="1"/>
      <c r="K66" s="1"/>
      <c r="L66" s="1"/>
    </row>
    <row r="67" spans="1:12" ht="15.75" customHeight="1" thickBot="1">
      <c r="A67" s="1"/>
      <c r="B67" s="175" t="s">
        <v>469</v>
      </c>
      <c r="C67" s="151"/>
      <c r="D67" s="150"/>
      <c r="E67" s="180"/>
      <c r="F67" s="181"/>
      <c r="G67" s="1"/>
      <c r="H67" s="1"/>
      <c r="I67" s="1"/>
      <c r="J67" s="1"/>
      <c r="K67" s="1"/>
      <c r="L67" s="1"/>
    </row>
    <row r="68" spans="1:12" ht="15.75" customHeight="1">
      <c r="A68" s="1"/>
      <c r="B68" s="1"/>
      <c r="C68" s="1"/>
      <c r="E68" s="3"/>
      <c r="F68" s="4"/>
      <c r="G68" s="1"/>
      <c r="H68" s="1"/>
      <c r="I68" s="1"/>
      <c r="J68" s="1"/>
      <c r="K68" s="1"/>
      <c r="L68" s="1"/>
    </row>
    <row r="69" spans="1:12" ht="15.75" customHeight="1">
      <c r="A69" s="1"/>
      <c r="B69" s="1"/>
      <c r="C69" s="1"/>
      <c r="D69" s="3"/>
      <c r="E69" s="4"/>
      <c r="F69" s="4"/>
      <c r="G69" s="1"/>
      <c r="H69" s="1"/>
      <c r="I69" s="1"/>
      <c r="J69" s="1"/>
      <c r="K69" s="1"/>
      <c r="L69" s="1"/>
    </row>
    <row r="70" spans="1:12" ht="15.75" customHeight="1">
      <c r="A70" s="1"/>
      <c r="B70" s="1"/>
      <c r="C70" s="1"/>
      <c r="D70" s="3"/>
      <c r="E70" s="4"/>
      <c r="F70" s="4"/>
      <c r="G70" s="1"/>
      <c r="H70" s="1"/>
      <c r="I70" s="1"/>
      <c r="J70" s="1"/>
      <c r="K70" s="1"/>
      <c r="L70" s="1"/>
    </row>
    <row r="71" spans="1:12" ht="15.75" customHeight="1">
      <c r="A71" s="1"/>
      <c r="B71" s="1"/>
      <c r="C71" s="1"/>
      <c r="D71" s="3"/>
      <c r="E71" s="4"/>
      <c r="F71" s="4"/>
      <c r="G71" s="1"/>
      <c r="H71" s="1"/>
      <c r="I71" s="1"/>
      <c r="J71" s="1"/>
      <c r="K71" s="1"/>
      <c r="L71" s="1"/>
    </row>
    <row r="72" spans="1:12" ht="15.75" customHeight="1">
      <c r="A72" s="1"/>
      <c r="B72" s="1"/>
      <c r="C72" s="1"/>
      <c r="D72" s="3"/>
      <c r="E72" s="4"/>
      <c r="F72" s="4"/>
      <c r="G72" s="1"/>
      <c r="H72" s="1"/>
      <c r="I72" s="1"/>
      <c r="J72" s="1"/>
      <c r="K72" s="1"/>
      <c r="L72" s="1"/>
    </row>
    <row r="73" spans="1:12" ht="15.75" customHeight="1">
      <c r="A73" s="1"/>
      <c r="B73" s="1"/>
      <c r="C73" s="1"/>
      <c r="D73" s="3"/>
      <c r="E73" s="4"/>
      <c r="F73" s="4"/>
      <c r="G73" s="1"/>
      <c r="H73" s="1"/>
      <c r="I73" s="1"/>
      <c r="J73" s="1"/>
      <c r="K73" s="1"/>
      <c r="L73" s="1"/>
    </row>
    <row r="74" spans="1:12" ht="15.75" customHeight="1">
      <c r="A74" s="1"/>
      <c r="B74" s="1"/>
      <c r="C74" s="1"/>
      <c r="D74" s="3"/>
      <c r="E74" s="4"/>
      <c r="F74" s="4"/>
      <c r="G74" s="1"/>
      <c r="H74" s="1"/>
      <c r="I74" s="1"/>
      <c r="J74" s="1"/>
      <c r="K74" s="1"/>
      <c r="L74" s="1"/>
    </row>
    <row r="75" spans="1:12" ht="15.75" customHeight="1">
      <c r="A75" s="1"/>
      <c r="B75" s="1"/>
      <c r="C75" s="1"/>
      <c r="D75" s="3"/>
      <c r="E75" s="4"/>
      <c r="F75" s="4"/>
      <c r="G75" s="1"/>
      <c r="H75" s="1"/>
      <c r="I75" s="1"/>
      <c r="J75" s="1"/>
      <c r="K75" s="1"/>
      <c r="L75" s="1"/>
    </row>
    <row r="76" spans="1:12" ht="15.75" customHeight="1">
      <c r="A76" s="1"/>
      <c r="B76" s="1"/>
      <c r="C76" s="1"/>
      <c r="D76" s="3"/>
      <c r="E76" s="4"/>
      <c r="F76" s="4"/>
      <c r="G76" s="1"/>
      <c r="H76" s="1"/>
      <c r="I76" s="1"/>
      <c r="J76" s="1"/>
      <c r="K76" s="1"/>
      <c r="L76" s="1"/>
    </row>
    <row r="77" spans="1:12" ht="15.75" customHeight="1">
      <c r="A77" s="1"/>
      <c r="B77" s="1"/>
      <c r="C77" s="1"/>
      <c r="D77" s="3"/>
      <c r="E77" s="4"/>
      <c r="F77" s="4"/>
      <c r="G77" s="1"/>
      <c r="H77" s="1"/>
      <c r="I77" s="1"/>
      <c r="J77" s="1"/>
      <c r="K77" s="1"/>
      <c r="L77" s="1"/>
    </row>
    <row r="78" spans="1:12" ht="15.75" customHeight="1">
      <c r="A78" s="1"/>
      <c r="B78" s="1"/>
      <c r="C78" s="1"/>
      <c r="D78" s="3"/>
      <c r="E78" s="4"/>
      <c r="F78" s="4"/>
      <c r="G78" s="1"/>
      <c r="H78" s="1"/>
      <c r="I78" s="1"/>
      <c r="J78" s="1"/>
      <c r="K78" s="1"/>
      <c r="L78" s="1"/>
    </row>
    <row r="79" spans="1:12" ht="15.75" customHeight="1">
      <c r="A79" s="1"/>
      <c r="B79" s="1"/>
      <c r="C79" s="1"/>
      <c r="D79" s="3"/>
      <c r="E79" s="4"/>
      <c r="F79" s="4"/>
      <c r="G79" s="1"/>
      <c r="H79" s="1"/>
      <c r="I79" s="1"/>
      <c r="J79" s="1"/>
      <c r="K79" s="1"/>
      <c r="L79" s="1"/>
    </row>
    <row r="80" spans="1:12" ht="15.75" customHeight="1">
      <c r="A80" s="1"/>
      <c r="B80" s="1"/>
      <c r="C80" s="1"/>
      <c r="D80" s="3"/>
      <c r="E80" s="4"/>
      <c r="F80" s="4"/>
      <c r="G80" s="1"/>
      <c r="H80" s="1"/>
      <c r="I80" s="1"/>
      <c r="J80" s="1"/>
      <c r="K80" s="1"/>
      <c r="L80" s="1"/>
    </row>
    <row r="81" spans="1:12" ht="15.75" customHeight="1">
      <c r="A81" s="1"/>
      <c r="B81" s="1"/>
      <c r="C81" s="1"/>
      <c r="D81" s="3"/>
      <c r="E81" s="4"/>
      <c r="F81" s="4"/>
      <c r="G81" s="1"/>
      <c r="H81" s="1"/>
      <c r="I81" s="1"/>
      <c r="J81" s="1"/>
      <c r="K81" s="1"/>
      <c r="L81" s="1"/>
    </row>
    <row r="82" spans="1:12" ht="15.75" customHeight="1">
      <c r="A82" s="1"/>
      <c r="B82" s="1"/>
      <c r="C82" s="1"/>
      <c r="D82" s="3"/>
      <c r="E82" s="4"/>
      <c r="F82" s="4"/>
      <c r="G82" s="1"/>
      <c r="H82" s="1"/>
      <c r="I82" s="1"/>
      <c r="J82" s="1"/>
      <c r="K82" s="1"/>
      <c r="L82" s="1"/>
    </row>
    <row r="83" spans="1:12" ht="15.75" customHeight="1">
      <c r="A83" s="1"/>
      <c r="B83" s="1"/>
      <c r="C83" s="1"/>
      <c r="D83" s="3"/>
      <c r="E83" s="4"/>
      <c r="F83" s="4"/>
      <c r="G83" s="1"/>
      <c r="H83" s="1"/>
      <c r="I83" s="1"/>
      <c r="J83" s="1"/>
      <c r="K83" s="1"/>
      <c r="L83" s="1"/>
    </row>
    <row r="84" spans="1:12" ht="15.75" customHeight="1">
      <c r="A84" s="1"/>
      <c r="B84" s="1"/>
      <c r="C84" s="1"/>
      <c r="D84" s="3"/>
      <c r="E84" s="4"/>
      <c r="F84" s="4"/>
      <c r="G84" s="1"/>
      <c r="H84" s="1"/>
      <c r="I84" s="1"/>
      <c r="J84" s="1"/>
      <c r="K84" s="1"/>
      <c r="L84" s="1"/>
    </row>
    <row r="85" spans="1:12" ht="15.75" customHeight="1">
      <c r="A85" s="1"/>
      <c r="B85" s="1"/>
      <c r="C85" s="1"/>
      <c r="D85" s="3"/>
      <c r="E85" s="4"/>
      <c r="F85" s="4"/>
      <c r="G85" s="1"/>
      <c r="H85" s="1"/>
      <c r="I85" s="1"/>
      <c r="J85" s="1"/>
      <c r="K85" s="1"/>
      <c r="L85" s="1"/>
    </row>
    <row r="86" spans="1:12" ht="15.75" customHeight="1">
      <c r="A86" s="1"/>
      <c r="B86" s="1"/>
      <c r="C86" s="1"/>
      <c r="D86" s="3"/>
      <c r="E86" s="4"/>
      <c r="F86" s="4"/>
      <c r="G86" s="1"/>
      <c r="H86" s="1"/>
      <c r="I86" s="1"/>
      <c r="J86" s="1"/>
      <c r="K86" s="1"/>
      <c r="L86" s="1"/>
    </row>
    <row r="87" spans="1:12" ht="15.75" customHeight="1">
      <c r="A87" s="1"/>
      <c r="B87" s="1"/>
      <c r="C87" s="1"/>
      <c r="D87" s="3"/>
      <c r="E87" s="4"/>
      <c r="F87" s="4"/>
      <c r="G87" s="1"/>
      <c r="H87" s="1"/>
      <c r="I87" s="1"/>
      <c r="J87" s="1"/>
      <c r="K87" s="1"/>
      <c r="L87" s="1"/>
    </row>
    <row r="88" spans="1:12" ht="15.75" customHeight="1">
      <c r="A88" s="1"/>
      <c r="B88" s="1"/>
      <c r="C88" s="1"/>
      <c r="D88" s="3"/>
      <c r="E88" s="4"/>
      <c r="F88" s="4"/>
      <c r="G88" s="1"/>
      <c r="H88" s="1"/>
      <c r="I88" s="1"/>
      <c r="J88" s="1"/>
      <c r="K88" s="1"/>
      <c r="L88" s="1"/>
    </row>
    <row r="89" spans="1:12" ht="15.75" customHeight="1">
      <c r="A89" s="1"/>
      <c r="B89" s="1"/>
      <c r="C89" s="1"/>
      <c r="D89" s="3"/>
      <c r="E89" s="4"/>
      <c r="F89" s="4"/>
      <c r="G89" s="1"/>
      <c r="H89" s="1"/>
      <c r="I89" s="1"/>
      <c r="J89" s="1"/>
      <c r="K89" s="1"/>
      <c r="L89" s="1"/>
    </row>
    <row r="90" spans="1:12" ht="15.75" customHeight="1">
      <c r="A90" s="1"/>
      <c r="B90" s="1"/>
      <c r="C90" s="1"/>
      <c r="D90" s="3"/>
      <c r="E90" s="4"/>
      <c r="F90" s="4"/>
      <c r="G90" s="1"/>
      <c r="H90" s="1"/>
      <c r="I90" s="1"/>
      <c r="J90" s="1"/>
      <c r="K90" s="1"/>
      <c r="L90" s="1"/>
    </row>
    <row r="91" spans="1:12" ht="15.75" customHeight="1">
      <c r="A91" s="1"/>
      <c r="B91" s="1"/>
      <c r="C91" s="1"/>
      <c r="D91" s="3"/>
      <c r="E91" s="4"/>
      <c r="F91" s="4"/>
      <c r="G91" s="1"/>
      <c r="H91" s="1"/>
      <c r="I91" s="1"/>
      <c r="J91" s="1"/>
      <c r="K91" s="1"/>
      <c r="L91" s="1"/>
    </row>
    <row r="92" spans="1:12" ht="15.75" customHeight="1">
      <c r="A92" s="1"/>
      <c r="B92" s="1"/>
      <c r="C92" s="1"/>
      <c r="D92" s="3"/>
      <c r="E92" s="4"/>
      <c r="F92" s="4"/>
      <c r="G92" s="1"/>
      <c r="H92" s="1"/>
      <c r="I92" s="1"/>
      <c r="J92" s="1"/>
      <c r="K92" s="1"/>
      <c r="L92" s="1"/>
    </row>
    <row r="93" spans="1:12" ht="15.75" customHeight="1">
      <c r="A93" s="1"/>
      <c r="B93" s="1"/>
      <c r="C93" s="1"/>
      <c r="D93" s="3"/>
      <c r="E93" s="4"/>
      <c r="F93" s="4"/>
      <c r="G93" s="1"/>
      <c r="H93" s="1"/>
      <c r="I93" s="1"/>
      <c r="J93" s="1"/>
      <c r="K93" s="1"/>
      <c r="L93" s="1"/>
    </row>
    <row r="94" spans="1:12" ht="15.75" customHeight="1">
      <c r="A94" s="1"/>
      <c r="B94" s="1"/>
      <c r="C94" s="1"/>
      <c r="D94" s="3"/>
      <c r="E94" s="4"/>
      <c r="F94" s="4"/>
      <c r="G94" s="1"/>
      <c r="H94" s="1"/>
      <c r="I94" s="1"/>
      <c r="J94" s="1"/>
      <c r="K94" s="1"/>
      <c r="L94" s="1"/>
    </row>
    <row r="95" spans="1:12" ht="15.75" customHeight="1">
      <c r="A95" s="1"/>
      <c r="B95" s="1"/>
      <c r="C95" s="1"/>
      <c r="D95" s="3"/>
      <c r="E95" s="4"/>
      <c r="F95" s="4"/>
      <c r="G95" s="1"/>
      <c r="H95" s="1"/>
      <c r="I95" s="1"/>
      <c r="J95" s="1"/>
      <c r="K95" s="1"/>
      <c r="L95" s="1"/>
    </row>
    <row r="96" spans="1:12" ht="15.75" customHeight="1">
      <c r="A96" s="1"/>
      <c r="B96" s="1"/>
      <c r="C96" s="1"/>
      <c r="D96" s="3"/>
      <c r="E96" s="4"/>
      <c r="F96" s="4"/>
      <c r="G96" s="1"/>
      <c r="H96" s="1"/>
      <c r="I96" s="1"/>
      <c r="J96" s="1"/>
      <c r="K96" s="1"/>
      <c r="L96" s="1"/>
    </row>
    <row r="97" spans="1:12" ht="15.75" customHeight="1">
      <c r="A97" s="1"/>
      <c r="B97" s="1"/>
      <c r="C97" s="1"/>
      <c r="D97" s="3"/>
      <c r="E97" s="4"/>
      <c r="F97" s="4"/>
      <c r="G97" s="1"/>
      <c r="H97" s="1"/>
      <c r="I97" s="1"/>
      <c r="J97" s="1"/>
      <c r="K97" s="1"/>
      <c r="L97" s="1"/>
    </row>
    <row r="98" spans="1:12" ht="15.75" customHeight="1">
      <c r="A98" s="1"/>
      <c r="B98" s="1"/>
      <c r="C98" s="1"/>
      <c r="D98" s="3"/>
      <c r="E98" s="4"/>
      <c r="F98" s="4"/>
      <c r="G98" s="1"/>
      <c r="H98" s="1"/>
      <c r="I98" s="1"/>
      <c r="J98" s="1"/>
      <c r="K98" s="1"/>
      <c r="L98" s="1"/>
    </row>
    <row r="99" spans="1:12" ht="15.75" customHeight="1">
      <c r="A99" s="1"/>
      <c r="B99" s="1"/>
      <c r="C99" s="1"/>
      <c r="D99" s="3"/>
      <c r="E99" s="4"/>
      <c r="F99" s="4"/>
      <c r="G99" s="1"/>
      <c r="H99" s="1"/>
      <c r="I99" s="1"/>
      <c r="J99" s="1"/>
      <c r="K99" s="1"/>
      <c r="L99" s="1"/>
    </row>
    <row r="100" spans="1:12" ht="15.75" customHeight="1">
      <c r="A100" s="1"/>
      <c r="B100" s="1"/>
      <c r="C100" s="1"/>
      <c r="D100" s="3"/>
      <c r="E100" s="4"/>
      <c r="F100" s="4"/>
      <c r="G100" s="1"/>
      <c r="H100" s="1"/>
      <c r="I100" s="1"/>
      <c r="J100" s="1"/>
      <c r="K100" s="1"/>
      <c r="L100" s="1"/>
    </row>
    <row r="101" spans="1:12" ht="15.75" customHeight="1">
      <c r="A101" s="1"/>
      <c r="B101" s="1"/>
      <c r="C101" s="1"/>
      <c r="D101" s="3"/>
      <c r="E101" s="4"/>
      <c r="F101" s="4"/>
      <c r="G101" s="1"/>
      <c r="H101" s="1"/>
      <c r="I101" s="1"/>
      <c r="J101" s="1"/>
      <c r="K101" s="1"/>
      <c r="L101" s="1"/>
    </row>
    <row r="102" spans="1:12" ht="15.75" customHeight="1">
      <c r="A102" s="1"/>
      <c r="B102" s="1"/>
      <c r="C102" s="1"/>
      <c r="D102" s="3"/>
      <c r="E102" s="4"/>
      <c r="F102" s="4"/>
      <c r="G102" s="1"/>
      <c r="H102" s="1"/>
      <c r="I102" s="1"/>
      <c r="J102" s="1"/>
      <c r="K102" s="1"/>
      <c r="L102" s="1"/>
    </row>
    <row r="103" spans="1:12" ht="15.75" customHeight="1">
      <c r="A103" s="1"/>
      <c r="B103" s="1"/>
      <c r="C103" s="1"/>
      <c r="D103" s="3"/>
      <c r="E103" s="4"/>
      <c r="F103" s="4"/>
      <c r="G103" s="1"/>
      <c r="H103" s="1"/>
      <c r="I103" s="1"/>
      <c r="J103" s="1"/>
      <c r="K103" s="1"/>
      <c r="L103" s="1"/>
    </row>
    <row r="104" spans="1:12" ht="15.75" customHeight="1">
      <c r="A104" s="1"/>
      <c r="B104" s="1"/>
      <c r="C104" s="1"/>
      <c r="D104" s="3"/>
      <c r="E104" s="4"/>
      <c r="F104" s="4"/>
      <c r="G104" s="1"/>
      <c r="H104" s="1"/>
      <c r="I104" s="1"/>
      <c r="J104" s="1"/>
      <c r="K104" s="1"/>
      <c r="L104" s="1"/>
    </row>
    <row r="105" spans="1:12" ht="15.75" customHeight="1">
      <c r="A105" s="1"/>
      <c r="B105" s="1"/>
      <c r="C105" s="1"/>
      <c r="D105" s="3"/>
      <c r="E105" s="4"/>
      <c r="F105" s="4"/>
      <c r="G105" s="1"/>
      <c r="H105" s="1"/>
      <c r="I105" s="1"/>
      <c r="J105" s="1"/>
      <c r="K105" s="1"/>
      <c r="L105" s="1"/>
    </row>
    <row r="106" spans="1:12" ht="15.75" customHeight="1">
      <c r="A106" s="1"/>
      <c r="B106" s="1"/>
      <c r="C106" s="1"/>
      <c r="D106" s="3"/>
      <c r="E106" s="4"/>
      <c r="F106" s="4"/>
      <c r="G106" s="1"/>
      <c r="H106" s="1"/>
      <c r="I106" s="1"/>
      <c r="J106" s="1"/>
      <c r="K106" s="1"/>
      <c r="L106" s="1"/>
    </row>
    <row r="107" spans="1:12" ht="15.75" customHeight="1">
      <c r="A107" s="1"/>
      <c r="B107" s="1"/>
      <c r="C107" s="1"/>
      <c r="D107" s="3"/>
      <c r="E107" s="4"/>
      <c r="F107" s="4"/>
      <c r="G107" s="1"/>
      <c r="H107" s="1"/>
      <c r="I107" s="1"/>
      <c r="J107" s="1"/>
      <c r="K107" s="1"/>
      <c r="L107" s="1"/>
    </row>
    <row r="108" spans="1:12" ht="15.75" customHeight="1">
      <c r="A108" s="1"/>
      <c r="B108" s="1"/>
      <c r="C108" s="1"/>
      <c r="D108" s="3"/>
      <c r="E108" s="4"/>
      <c r="F108" s="4"/>
      <c r="G108" s="1"/>
      <c r="H108" s="1"/>
      <c r="I108" s="1"/>
      <c r="J108" s="1"/>
      <c r="K108" s="1"/>
      <c r="L108" s="1"/>
    </row>
    <row r="109" spans="1:12" ht="15.75" customHeight="1">
      <c r="A109" s="1"/>
      <c r="B109" s="1"/>
      <c r="C109" s="1"/>
      <c r="D109" s="3"/>
      <c r="E109" s="4"/>
      <c r="F109" s="4"/>
      <c r="G109" s="1"/>
      <c r="H109" s="1"/>
      <c r="I109" s="1"/>
      <c r="J109" s="1"/>
      <c r="K109" s="1"/>
      <c r="L109" s="1"/>
    </row>
    <row r="110" spans="1:12" ht="15.75" customHeight="1">
      <c r="A110" s="1"/>
      <c r="B110" s="1"/>
      <c r="C110" s="1"/>
      <c r="D110" s="3"/>
      <c r="E110" s="4"/>
      <c r="F110" s="4"/>
      <c r="G110" s="1"/>
      <c r="H110" s="1"/>
      <c r="I110" s="1"/>
      <c r="J110" s="1"/>
      <c r="K110" s="1"/>
      <c r="L110" s="1"/>
    </row>
    <row r="111" spans="1:12" ht="15.75" customHeight="1">
      <c r="A111" s="1"/>
      <c r="B111" s="1"/>
      <c r="C111" s="1"/>
      <c r="D111" s="3"/>
      <c r="E111" s="4"/>
      <c r="F111" s="4"/>
      <c r="G111" s="1"/>
      <c r="H111" s="1"/>
      <c r="I111" s="1"/>
      <c r="J111" s="1"/>
      <c r="K111" s="1"/>
      <c r="L111" s="1"/>
    </row>
    <row r="112" spans="1:12" ht="15.75" customHeight="1">
      <c r="A112" s="1"/>
      <c r="B112" s="1"/>
      <c r="C112" s="1"/>
      <c r="D112" s="3"/>
      <c r="E112" s="4"/>
      <c r="F112" s="4"/>
      <c r="G112" s="1"/>
      <c r="H112" s="1"/>
      <c r="I112" s="1"/>
      <c r="J112" s="1"/>
      <c r="K112" s="1"/>
      <c r="L112" s="1"/>
    </row>
    <row r="113" spans="1:12" ht="15.75" customHeight="1">
      <c r="A113" s="1"/>
      <c r="B113" s="1"/>
      <c r="C113" s="1"/>
      <c r="D113" s="3"/>
      <c r="E113" s="4"/>
      <c r="F113" s="4"/>
      <c r="G113" s="1"/>
      <c r="H113" s="1"/>
      <c r="I113" s="1"/>
      <c r="J113" s="1"/>
      <c r="K113" s="1"/>
      <c r="L113" s="1"/>
    </row>
    <row r="114" spans="1:12" ht="15.75" customHeight="1">
      <c r="A114" s="1"/>
      <c r="B114" s="1"/>
      <c r="C114" s="1"/>
      <c r="D114" s="3"/>
      <c r="E114" s="4"/>
      <c r="F114" s="4"/>
      <c r="G114" s="1"/>
      <c r="H114" s="1"/>
      <c r="I114" s="1"/>
      <c r="J114" s="1"/>
      <c r="K114" s="1"/>
      <c r="L114" s="1"/>
    </row>
    <row r="115" spans="1:12" ht="15.75" customHeight="1">
      <c r="A115" s="1"/>
      <c r="B115" s="1"/>
      <c r="C115" s="1"/>
      <c r="D115" s="3"/>
      <c r="E115" s="4"/>
      <c r="F115" s="4"/>
      <c r="G115" s="1"/>
      <c r="H115" s="1"/>
      <c r="I115" s="1"/>
      <c r="J115" s="1"/>
      <c r="K115" s="1"/>
      <c r="L115" s="1"/>
    </row>
    <row r="116" spans="1:12" ht="15.75" customHeight="1">
      <c r="A116" s="1"/>
      <c r="B116" s="1"/>
      <c r="C116" s="1"/>
      <c r="D116" s="3"/>
      <c r="E116" s="4"/>
      <c r="F116" s="4"/>
      <c r="G116" s="1"/>
      <c r="H116" s="1"/>
      <c r="I116" s="1"/>
      <c r="J116" s="1"/>
      <c r="K116" s="1"/>
      <c r="L116" s="1"/>
    </row>
    <row r="117" spans="1:12" ht="15.75" customHeight="1">
      <c r="A117" s="1"/>
      <c r="B117" s="1"/>
      <c r="C117" s="1"/>
      <c r="D117" s="3"/>
      <c r="E117" s="4"/>
      <c r="F117" s="4"/>
      <c r="G117" s="1"/>
      <c r="H117" s="1"/>
      <c r="I117" s="1"/>
      <c r="J117" s="1"/>
      <c r="K117" s="1"/>
      <c r="L117" s="1"/>
    </row>
    <row r="118" spans="1:12" ht="15.75" customHeight="1">
      <c r="A118" s="1"/>
      <c r="B118" s="1"/>
      <c r="C118" s="1"/>
      <c r="D118" s="3"/>
      <c r="E118" s="4"/>
      <c r="F118" s="4"/>
      <c r="G118" s="1"/>
      <c r="H118" s="1"/>
      <c r="I118" s="1"/>
      <c r="J118" s="1"/>
      <c r="K118" s="1"/>
      <c r="L118" s="1"/>
    </row>
    <row r="119" spans="1:12" ht="15.75" customHeight="1">
      <c r="A119" s="1"/>
      <c r="B119" s="1"/>
      <c r="C119" s="1"/>
      <c r="D119" s="3"/>
      <c r="E119" s="4"/>
      <c r="F119" s="4"/>
      <c r="G119" s="1"/>
      <c r="H119" s="1"/>
      <c r="I119" s="1"/>
      <c r="J119" s="1"/>
      <c r="K119" s="1"/>
      <c r="L119" s="1"/>
    </row>
    <row r="120" spans="1:12" ht="15.75" customHeight="1">
      <c r="A120" s="1"/>
      <c r="B120" s="1"/>
      <c r="C120" s="1"/>
      <c r="D120" s="3"/>
      <c r="E120" s="4"/>
      <c r="F120" s="4"/>
      <c r="G120" s="1"/>
      <c r="H120" s="1"/>
      <c r="I120" s="1"/>
      <c r="J120" s="1"/>
      <c r="K120" s="1"/>
      <c r="L120" s="1"/>
    </row>
    <row r="121" spans="1:12" ht="15.75" customHeight="1">
      <c r="A121" s="1"/>
      <c r="B121" s="1"/>
      <c r="C121" s="1"/>
      <c r="D121" s="3"/>
      <c r="E121" s="4"/>
      <c r="F121" s="4"/>
      <c r="G121" s="1"/>
      <c r="H121" s="1"/>
      <c r="I121" s="1"/>
      <c r="J121" s="1"/>
      <c r="K121" s="1"/>
      <c r="L121" s="1"/>
    </row>
    <row r="122" spans="1:12" ht="15.75" customHeight="1">
      <c r="A122" s="1"/>
      <c r="B122" s="1"/>
      <c r="C122" s="1"/>
      <c r="D122" s="3"/>
      <c r="E122" s="4"/>
      <c r="F122" s="4"/>
      <c r="G122" s="1"/>
      <c r="H122" s="1"/>
      <c r="I122" s="1"/>
      <c r="J122" s="1"/>
      <c r="K122" s="1"/>
      <c r="L122" s="1"/>
    </row>
    <row r="123" spans="1:12" ht="15.75" customHeight="1">
      <c r="A123" s="1"/>
      <c r="B123" s="1"/>
      <c r="C123" s="1"/>
      <c r="D123" s="3"/>
      <c r="E123" s="4"/>
      <c r="F123" s="4"/>
      <c r="G123" s="1"/>
      <c r="H123" s="1"/>
      <c r="I123" s="1"/>
      <c r="J123" s="1"/>
      <c r="K123" s="1"/>
      <c r="L123" s="1"/>
    </row>
    <row r="124" spans="1:12" ht="15.75" customHeight="1">
      <c r="A124" s="1"/>
      <c r="B124" s="1"/>
      <c r="C124" s="1"/>
      <c r="D124" s="3"/>
      <c r="E124" s="4"/>
      <c r="F124" s="4"/>
      <c r="G124" s="1"/>
      <c r="H124" s="1"/>
      <c r="I124" s="1"/>
      <c r="J124" s="1"/>
      <c r="K124" s="1"/>
      <c r="L124" s="1"/>
    </row>
    <row r="125" spans="1:12" ht="15.75" customHeight="1">
      <c r="A125" s="1"/>
      <c r="B125" s="1"/>
      <c r="C125" s="1"/>
      <c r="D125" s="3"/>
      <c r="E125" s="4"/>
      <c r="F125" s="4"/>
      <c r="G125" s="1"/>
      <c r="H125" s="1"/>
      <c r="I125" s="1"/>
      <c r="J125" s="1"/>
      <c r="K125" s="1"/>
      <c r="L125" s="1"/>
    </row>
    <row r="126" spans="1:12" ht="15.75" customHeight="1">
      <c r="A126" s="1"/>
      <c r="B126" s="1"/>
      <c r="C126" s="1"/>
      <c r="D126" s="3"/>
      <c r="E126" s="4"/>
      <c r="F126" s="4"/>
      <c r="G126" s="1"/>
      <c r="H126" s="1"/>
      <c r="I126" s="1"/>
      <c r="J126" s="1"/>
      <c r="K126" s="1"/>
      <c r="L126" s="1"/>
    </row>
    <row r="127" spans="1:12" ht="15.75" customHeight="1">
      <c r="A127" s="1"/>
      <c r="B127" s="1"/>
      <c r="C127" s="1"/>
      <c r="D127" s="3"/>
      <c r="E127" s="4"/>
      <c r="F127" s="4"/>
      <c r="G127" s="1"/>
      <c r="H127" s="1"/>
      <c r="I127" s="1"/>
      <c r="J127" s="1"/>
      <c r="K127" s="1"/>
      <c r="L127" s="1"/>
    </row>
    <row r="128" spans="1:12" ht="15.75" customHeight="1">
      <c r="A128" s="1"/>
      <c r="B128" s="1"/>
      <c r="C128" s="1"/>
      <c r="D128" s="3"/>
      <c r="E128" s="4"/>
      <c r="F128" s="4"/>
      <c r="G128" s="1"/>
      <c r="H128" s="1"/>
      <c r="I128" s="1"/>
      <c r="J128" s="1"/>
      <c r="K128" s="1"/>
      <c r="L128" s="1"/>
    </row>
    <row r="129" spans="1:12" ht="15.75" customHeight="1">
      <c r="A129" s="1"/>
      <c r="B129" s="1"/>
      <c r="C129" s="1"/>
      <c r="D129" s="3"/>
      <c r="E129" s="4"/>
      <c r="F129" s="4"/>
      <c r="G129" s="1"/>
      <c r="H129" s="1"/>
      <c r="I129" s="1"/>
      <c r="J129" s="1"/>
      <c r="K129" s="1"/>
      <c r="L129" s="1"/>
    </row>
    <row r="130" spans="1:12" ht="15.75" customHeight="1">
      <c r="A130" s="1"/>
      <c r="B130" s="1"/>
      <c r="C130" s="1"/>
      <c r="D130" s="3"/>
      <c r="E130" s="4"/>
      <c r="F130" s="4"/>
      <c r="G130" s="1"/>
      <c r="H130" s="1"/>
      <c r="I130" s="1"/>
      <c r="J130" s="1"/>
      <c r="K130" s="1"/>
      <c r="L130" s="1"/>
    </row>
    <row r="131" spans="1:12" ht="15.75" customHeight="1">
      <c r="A131" s="1"/>
      <c r="B131" s="1"/>
      <c r="C131" s="1"/>
      <c r="D131" s="3"/>
      <c r="E131" s="4"/>
      <c r="F131" s="4"/>
      <c r="G131" s="1"/>
      <c r="H131" s="1"/>
      <c r="I131" s="1"/>
      <c r="J131" s="1"/>
      <c r="K131" s="1"/>
      <c r="L131" s="1"/>
    </row>
    <row r="132" spans="1:12" ht="15.75" customHeight="1">
      <c r="A132" s="1"/>
      <c r="B132" s="1"/>
      <c r="C132" s="1"/>
      <c r="D132" s="3"/>
      <c r="E132" s="4"/>
      <c r="F132" s="4"/>
      <c r="G132" s="1"/>
      <c r="H132" s="1"/>
      <c r="I132" s="1"/>
      <c r="J132" s="1"/>
      <c r="K132" s="1"/>
      <c r="L132" s="1"/>
    </row>
    <row r="133" spans="1:12" ht="15.75" customHeight="1">
      <c r="A133" s="1"/>
      <c r="B133" s="1"/>
      <c r="C133" s="1"/>
      <c r="D133" s="3"/>
      <c r="E133" s="4"/>
      <c r="F133" s="4"/>
      <c r="G133" s="1"/>
      <c r="H133" s="1"/>
      <c r="I133" s="1"/>
      <c r="J133" s="1"/>
      <c r="K133" s="1"/>
      <c r="L133" s="1"/>
    </row>
    <row r="134" spans="1:12" ht="15.75" customHeight="1">
      <c r="A134" s="1"/>
      <c r="B134" s="1"/>
      <c r="C134" s="1"/>
      <c r="D134" s="3"/>
      <c r="E134" s="4"/>
      <c r="F134" s="4"/>
      <c r="G134" s="1"/>
      <c r="H134" s="1"/>
      <c r="I134" s="1"/>
      <c r="J134" s="1"/>
      <c r="K134" s="1"/>
      <c r="L134" s="1"/>
    </row>
    <row r="135" spans="1:12" ht="15.75" customHeight="1">
      <c r="A135" s="1"/>
      <c r="B135" s="1"/>
      <c r="C135" s="1"/>
      <c r="D135" s="3"/>
      <c r="E135" s="4"/>
      <c r="F135" s="4"/>
      <c r="G135" s="1"/>
      <c r="H135" s="1"/>
      <c r="I135" s="1"/>
      <c r="J135" s="1"/>
      <c r="K135" s="1"/>
      <c r="L135" s="1"/>
    </row>
    <row r="136" spans="1:12" ht="15.75" customHeight="1">
      <c r="A136" s="1"/>
      <c r="B136" s="1"/>
      <c r="C136" s="1"/>
      <c r="D136" s="3"/>
      <c r="E136" s="4"/>
      <c r="F136" s="4"/>
      <c r="G136" s="1"/>
      <c r="H136" s="1"/>
      <c r="I136" s="1"/>
      <c r="J136" s="1"/>
      <c r="K136" s="1"/>
      <c r="L136" s="1"/>
    </row>
    <row r="137" spans="1:12" ht="15.75" customHeight="1">
      <c r="A137" s="1"/>
      <c r="B137" s="1"/>
      <c r="C137" s="1"/>
      <c r="D137" s="3"/>
      <c r="E137" s="4"/>
      <c r="F137" s="4"/>
      <c r="G137" s="1"/>
      <c r="H137" s="1"/>
      <c r="I137" s="1"/>
      <c r="J137" s="1"/>
      <c r="K137" s="1"/>
      <c r="L137" s="1"/>
    </row>
    <row r="138" spans="1:12" ht="15.75" customHeight="1">
      <c r="A138" s="1"/>
      <c r="B138" s="1"/>
      <c r="C138" s="1"/>
      <c r="D138" s="3"/>
      <c r="E138" s="4"/>
      <c r="F138" s="4"/>
      <c r="G138" s="1"/>
      <c r="H138" s="1"/>
      <c r="I138" s="1"/>
      <c r="J138" s="1"/>
      <c r="K138" s="1"/>
      <c r="L138" s="1"/>
    </row>
    <row r="139" spans="1:12" ht="15.75" customHeight="1">
      <c r="A139" s="1"/>
      <c r="B139" s="1"/>
      <c r="C139" s="1"/>
      <c r="D139" s="3"/>
      <c r="E139" s="4"/>
      <c r="F139" s="4"/>
      <c r="G139" s="1"/>
      <c r="H139" s="1"/>
      <c r="I139" s="1"/>
      <c r="J139" s="1"/>
      <c r="K139" s="1"/>
      <c r="L139" s="1"/>
    </row>
    <row r="140" spans="1:12" ht="15.75" customHeight="1">
      <c r="A140" s="1"/>
      <c r="B140" s="1"/>
      <c r="C140" s="1"/>
      <c r="D140" s="3"/>
      <c r="E140" s="4"/>
      <c r="F140" s="4"/>
      <c r="G140" s="1"/>
      <c r="H140" s="1"/>
      <c r="I140" s="1"/>
      <c r="J140" s="1"/>
      <c r="K140" s="1"/>
      <c r="L140" s="1"/>
    </row>
    <row r="141" spans="1:12" ht="15.75" customHeight="1">
      <c r="A141" s="1"/>
      <c r="B141" s="1"/>
      <c r="C141" s="1"/>
      <c r="D141" s="3"/>
      <c r="E141" s="4"/>
      <c r="F141" s="4"/>
      <c r="G141" s="1"/>
      <c r="H141" s="1"/>
      <c r="I141" s="1"/>
      <c r="J141" s="1"/>
      <c r="K141" s="1"/>
      <c r="L141" s="1"/>
    </row>
    <row r="142" spans="1:12" ht="15.75" customHeight="1">
      <c r="A142" s="1"/>
      <c r="B142" s="1"/>
      <c r="C142" s="1"/>
      <c r="D142" s="3"/>
      <c r="E142" s="4"/>
      <c r="F142" s="4"/>
      <c r="G142" s="1"/>
      <c r="H142" s="1"/>
      <c r="I142" s="1"/>
      <c r="J142" s="1"/>
      <c r="K142" s="1"/>
      <c r="L142" s="1"/>
    </row>
    <row r="143" spans="1:12" ht="15.75" customHeight="1">
      <c r="A143" s="1"/>
      <c r="B143" s="1"/>
      <c r="C143" s="1"/>
      <c r="D143" s="3"/>
      <c r="E143" s="4"/>
      <c r="F143" s="4"/>
      <c r="G143" s="1"/>
      <c r="H143" s="1"/>
      <c r="I143" s="1"/>
      <c r="J143" s="1"/>
      <c r="K143" s="1"/>
      <c r="L143" s="1"/>
    </row>
    <row r="144" spans="1:12" ht="15.75" customHeight="1">
      <c r="A144" s="1"/>
      <c r="B144" s="1"/>
      <c r="C144" s="1"/>
      <c r="D144" s="3"/>
      <c r="E144" s="4"/>
      <c r="F144" s="4"/>
      <c r="G144" s="1"/>
      <c r="H144" s="1"/>
      <c r="I144" s="1"/>
      <c r="J144" s="1"/>
      <c r="K144" s="1"/>
      <c r="L144" s="1"/>
    </row>
    <row r="145" spans="1:12" ht="15.75" customHeight="1">
      <c r="A145" s="1"/>
      <c r="B145" s="1"/>
      <c r="C145" s="1"/>
      <c r="D145" s="3"/>
      <c r="E145" s="4"/>
      <c r="F145" s="4"/>
      <c r="G145" s="1"/>
      <c r="H145" s="1"/>
      <c r="I145" s="1"/>
      <c r="J145" s="1"/>
      <c r="K145" s="1"/>
      <c r="L145" s="1"/>
    </row>
    <row r="146" spans="1:12" ht="15.75" customHeight="1">
      <c r="A146" s="1"/>
      <c r="B146" s="1"/>
      <c r="C146" s="1"/>
      <c r="D146" s="3"/>
      <c r="E146" s="4"/>
      <c r="F146" s="4"/>
      <c r="G146" s="1"/>
      <c r="H146" s="1"/>
      <c r="I146" s="1"/>
      <c r="J146" s="1"/>
      <c r="K146" s="1"/>
      <c r="L146" s="1"/>
    </row>
    <row r="147" spans="1:12" ht="15.75" customHeight="1">
      <c r="A147" s="1"/>
      <c r="B147" s="1"/>
      <c r="C147" s="1"/>
      <c r="D147" s="3"/>
      <c r="E147" s="4"/>
      <c r="F147" s="4"/>
      <c r="G147" s="1"/>
      <c r="H147" s="1"/>
      <c r="I147" s="1"/>
      <c r="J147" s="1"/>
      <c r="K147" s="1"/>
      <c r="L147" s="1"/>
    </row>
    <row r="148" spans="1:12" ht="15.75" customHeight="1">
      <c r="A148" s="1"/>
      <c r="B148" s="1"/>
      <c r="C148" s="1"/>
      <c r="D148" s="3"/>
      <c r="E148" s="4"/>
      <c r="F148" s="4"/>
      <c r="G148" s="1"/>
      <c r="H148" s="1"/>
      <c r="I148" s="1"/>
      <c r="J148" s="1"/>
      <c r="K148" s="1"/>
      <c r="L148" s="1"/>
    </row>
    <row r="149" spans="1:12" ht="15.75" customHeight="1">
      <c r="A149" s="1"/>
      <c r="B149" s="1"/>
      <c r="C149" s="1"/>
      <c r="D149" s="3"/>
      <c r="E149" s="4"/>
      <c r="F149" s="4"/>
      <c r="G149" s="1"/>
      <c r="H149" s="1"/>
      <c r="I149" s="1"/>
      <c r="J149" s="1"/>
      <c r="K149" s="1"/>
      <c r="L149" s="1"/>
    </row>
    <row r="150" spans="1:12" ht="15.75" customHeight="1">
      <c r="A150" s="1"/>
      <c r="B150" s="1"/>
      <c r="C150" s="1"/>
      <c r="D150" s="3"/>
      <c r="E150" s="4"/>
      <c r="F150" s="4"/>
      <c r="G150" s="1"/>
      <c r="H150" s="1"/>
      <c r="I150" s="1"/>
      <c r="J150" s="1"/>
      <c r="K150" s="1"/>
      <c r="L150" s="1"/>
    </row>
    <row r="151" spans="1:12" ht="15.75" customHeight="1">
      <c r="A151" s="1"/>
      <c r="B151" s="1"/>
      <c r="C151" s="1"/>
      <c r="D151" s="3"/>
      <c r="E151" s="4"/>
      <c r="F151" s="4"/>
      <c r="G151" s="1"/>
      <c r="H151" s="1"/>
      <c r="I151" s="1"/>
      <c r="J151" s="1"/>
      <c r="K151" s="1"/>
      <c r="L151" s="1"/>
    </row>
    <row r="152" spans="1:12" ht="15.75" customHeight="1">
      <c r="A152" s="1"/>
      <c r="B152" s="1"/>
      <c r="C152" s="1"/>
      <c r="D152" s="3"/>
      <c r="E152" s="4"/>
      <c r="F152" s="4"/>
      <c r="G152" s="1"/>
      <c r="H152" s="1"/>
      <c r="I152" s="1"/>
      <c r="J152" s="1"/>
      <c r="K152" s="1"/>
      <c r="L152" s="1"/>
    </row>
    <row r="153" spans="1:12" ht="15.75" customHeight="1">
      <c r="A153" s="1"/>
      <c r="B153" s="1"/>
      <c r="C153" s="1"/>
      <c r="D153" s="3"/>
      <c r="E153" s="4"/>
      <c r="F153" s="4"/>
      <c r="G153" s="1"/>
      <c r="H153" s="1"/>
      <c r="I153" s="1"/>
      <c r="J153" s="1"/>
      <c r="K153" s="1"/>
      <c r="L153" s="1"/>
    </row>
    <row r="154" spans="1:12" ht="15.75" customHeight="1">
      <c r="A154" s="1"/>
      <c r="B154" s="1"/>
      <c r="C154" s="1"/>
      <c r="D154" s="3"/>
      <c r="E154" s="4"/>
      <c r="F154" s="4"/>
      <c r="G154" s="1"/>
      <c r="H154" s="1"/>
      <c r="I154" s="1"/>
      <c r="J154" s="1"/>
      <c r="K154" s="1"/>
      <c r="L154" s="1"/>
    </row>
    <row r="155" spans="1:12" ht="15.75" customHeight="1">
      <c r="A155" s="1"/>
      <c r="B155" s="1"/>
      <c r="C155" s="1"/>
      <c r="D155" s="3"/>
      <c r="E155" s="4"/>
      <c r="F155" s="4"/>
      <c r="G155" s="1"/>
      <c r="H155" s="1"/>
      <c r="I155" s="1"/>
      <c r="J155" s="1"/>
      <c r="K155" s="1"/>
      <c r="L155" s="1"/>
    </row>
    <row r="156" spans="1:12" ht="15.75" customHeight="1">
      <c r="A156" s="1"/>
      <c r="B156" s="1"/>
      <c r="C156" s="1"/>
      <c r="D156" s="3"/>
      <c r="E156" s="4"/>
      <c r="F156" s="4"/>
      <c r="G156" s="1"/>
      <c r="H156" s="1"/>
      <c r="I156" s="1"/>
      <c r="J156" s="1"/>
      <c r="K156" s="1"/>
      <c r="L156" s="1"/>
    </row>
    <row r="157" spans="1:12" ht="15.75" customHeight="1">
      <c r="A157" s="1"/>
      <c r="B157" s="1"/>
      <c r="C157" s="1"/>
      <c r="D157" s="3"/>
      <c r="E157" s="4"/>
      <c r="F157" s="4"/>
      <c r="G157" s="1"/>
      <c r="H157" s="1"/>
      <c r="I157" s="1"/>
      <c r="J157" s="1"/>
      <c r="K157" s="1"/>
      <c r="L157" s="1"/>
    </row>
    <row r="158" spans="1:12" ht="15.75" customHeight="1">
      <c r="A158" s="1"/>
      <c r="B158" s="1"/>
      <c r="C158" s="1"/>
      <c r="D158" s="3"/>
      <c r="E158" s="4"/>
      <c r="F158" s="4"/>
      <c r="G158" s="1"/>
      <c r="H158" s="1"/>
      <c r="I158" s="1"/>
      <c r="J158" s="1"/>
      <c r="K158" s="1"/>
      <c r="L158" s="1"/>
    </row>
    <row r="159" spans="1:12" ht="15.75" customHeight="1">
      <c r="A159" s="1"/>
      <c r="B159" s="1"/>
      <c r="C159" s="1"/>
      <c r="D159" s="3"/>
      <c r="E159" s="4"/>
      <c r="F159" s="4"/>
      <c r="G159" s="1"/>
      <c r="H159" s="1"/>
      <c r="I159" s="1"/>
      <c r="J159" s="1"/>
      <c r="K159" s="1"/>
      <c r="L159" s="1"/>
    </row>
    <row r="160" spans="1:12" ht="15.75" customHeight="1">
      <c r="A160" s="1"/>
      <c r="B160" s="1"/>
      <c r="C160" s="1"/>
      <c r="D160" s="3"/>
      <c r="E160" s="4"/>
      <c r="F160" s="4"/>
      <c r="G160" s="1"/>
      <c r="H160" s="1"/>
      <c r="I160" s="1"/>
      <c r="J160" s="1"/>
      <c r="K160" s="1"/>
      <c r="L160" s="1"/>
    </row>
    <row r="161" spans="1:12" ht="15.75" customHeight="1">
      <c r="A161" s="1"/>
      <c r="B161" s="1"/>
      <c r="C161" s="1"/>
      <c r="D161" s="3"/>
      <c r="E161" s="4"/>
      <c r="F161" s="4"/>
      <c r="G161" s="1"/>
      <c r="H161" s="1"/>
      <c r="I161" s="1"/>
      <c r="J161" s="1"/>
      <c r="K161" s="1"/>
      <c r="L161" s="1"/>
    </row>
    <row r="162" spans="1:12" ht="15.75" customHeight="1">
      <c r="A162" s="1"/>
      <c r="B162" s="1"/>
      <c r="C162" s="1"/>
      <c r="D162" s="3"/>
      <c r="E162" s="4"/>
      <c r="F162" s="4"/>
      <c r="G162" s="1"/>
      <c r="H162" s="1"/>
      <c r="I162" s="1"/>
      <c r="J162" s="1"/>
      <c r="K162" s="1"/>
      <c r="L162" s="1"/>
    </row>
    <row r="163" spans="1:12" ht="15.75" customHeight="1">
      <c r="A163" s="1"/>
      <c r="B163" s="1"/>
      <c r="C163" s="1"/>
      <c r="D163" s="3"/>
      <c r="E163" s="4"/>
      <c r="F163" s="4"/>
      <c r="G163" s="1"/>
      <c r="H163" s="1"/>
      <c r="I163" s="1"/>
      <c r="J163" s="1"/>
      <c r="K163" s="1"/>
      <c r="L163" s="1"/>
    </row>
    <row r="164" spans="1:12" ht="15.75" customHeight="1">
      <c r="A164" s="1"/>
      <c r="B164" s="1"/>
      <c r="C164" s="1"/>
      <c r="D164" s="3"/>
      <c r="E164" s="4"/>
      <c r="F164" s="4"/>
      <c r="G164" s="1"/>
      <c r="H164" s="1"/>
      <c r="I164" s="1"/>
      <c r="J164" s="1"/>
      <c r="K164" s="1"/>
      <c r="L164" s="1"/>
    </row>
    <row r="165" spans="1:12" ht="15.75" customHeight="1">
      <c r="A165" s="1"/>
      <c r="B165" s="1"/>
      <c r="C165" s="1"/>
      <c r="D165" s="3"/>
      <c r="E165" s="4"/>
      <c r="F165" s="4"/>
      <c r="G165" s="1"/>
      <c r="H165" s="1"/>
      <c r="I165" s="1"/>
      <c r="J165" s="1"/>
      <c r="K165" s="1"/>
      <c r="L165" s="1"/>
    </row>
    <row r="166" spans="1:12" ht="15.75" customHeight="1">
      <c r="A166" s="1"/>
      <c r="B166" s="1"/>
      <c r="C166" s="1"/>
      <c r="D166" s="3"/>
      <c r="E166" s="4"/>
      <c r="F166" s="4"/>
      <c r="G166" s="1"/>
      <c r="H166" s="1"/>
      <c r="I166" s="1"/>
      <c r="J166" s="1"/>
      <c r="K166" s="1"/>
      <c r="L166" s="1"/>
    </row>
    <row r="167" spans="1:12" ht="15.75" customHeight="1">
      <c r="A167" s="1"/>
      <c r="B167" s="1"/>
      <c r="C167" s="1"/>
      <c r="D167" s="3"/>
      <c r="E167" s="4"/>
      <c r="F167" s="4"/>
      <c r="G167" s="1"/>
      <c r="H167" s="1"/>
      <c r="I167" s="1"/>
      <c r="J167" s="1"/>
      <c r="K167" s="1"/>
      <c r="L167" s="1"/>
    </row>
    <row r="168" spans="1:12" ht="15.75" customHeight="1">
      <c r="A168" s="1"/>
      <c r="B168" s="1"/>
      <c r="C168" s="1"/>
      <c r="D168" s="3"/>
      <c r="E168" s="4"/>
      <c r="F168" s="4"/>
      <c r="G168" s="1"/>
      <c r="H168" s="1"/>
      <c r="I168" s="1"/>
      <c r="J168" s="1"/>
      <c r="K168" s="1"/>
      <c r="L168" s="1"/>
    </row>
    <row r="169" spans="1:12" ht="15.75" customHeight="1">
      <c r="A169" s="1"/>
      <c r="B169" s="1"/>
      <c r="C169" s="1"/>
      <c r="D169" s="3"/>
      <c r="E169" s="4"/>
      <c r="F169" s="4"/>
      <c r="G169" s="1"/>
      <c r="H169" s="1"/>
      <c r="I169" s="1"/>
      <c r="J169" s="1"/>
      <c r="K169" s="1"/>
      <c r="L169" s="1"/>
    </row>
    <row r="170" spans="1:12" ht="15.75" customHeight="1">
      <c r="A170" s="1"/>
      <c r="B170" s="1"/>
      <c r="C170" s="1"/>
      <c r="D170" s="3"/>
      <c r="E170" s="4"/>
      <c r="F170" s="4"/>
      <c r="G170" s="1"/>
      <c r="H170" s="1"/>
      <c r="I170" s="1"/>
      <c r="J170" s="1"/>
      <c r="K170" s="1"/>
      <c r="L170" s="1"/>
    </row>
    <row r="171" spans="1:12" ht="15.75" customHeight="1">
      <c r="A171" s="1"/>
      <c r="B171" s="1"/>
      <c r="C171" s="1"/>
      <c r="D171" s="3"/>
      <c r="E171" s="4"/>
      <c r="F171" s="4"/>
      <c r="G171" s="1"/>
      <c r="H171" s="1"/>
      <c r="I171" s="1"/>
      <c r="J171" s="1"/>
      <c r="K171" s="1"/>
      <c r="L171" s="1"/>
    </row>
    <row r="172" spans="1:12" ht="15.75" customHeight="1">
      <c r="A172" s="1"/>
      <c r="B172" s="1"/>
      <c r="C172" s="1"/>
      <c r="D172" s="3"/>
      <c r="E172" s="4"/>
      <c r="F172" s="4"/>
      <c r="G172" s="1"/>
      <c r="H172" s="1"/>
      <c r="I172" s="1"/>
      <c r="J172" s="1"/>
      <c r="K172" s="1"/>
      <c r="L172" s="1"/>
    </row>
    <row r="173" spans="1:12" ht="15.75" customHeight="1">
      <c r="A173" s="1"/>
      <c r="B173" s="1"/>
      <c r="C173" s="1"/>
      <c r="D173" s="3"/>
      <c r="E173" s="4"/>
      <c r="F173" s="4"/>
      <c r="G173" s="1"/>
      <c r="H173" s="1"/>
      <c r="I173" s="1"/>
      <c r="J173" s="1"/>
      <c r="K173" s="1"/>
      <c r="L173" s="1"/>
    </row>
    <row r="174" spans="1:12" ht="15.75" customHeight="1">
      <c r="A174" s="1"/>
      <c r="B174" s="1"/>
      <c r="C174" s="1"/>
      <c r="D174" s="3"/>
      <c r="E174" s="4"/>
      <c r="F174" s="4"/>
      <c r="G174" s="1"/>
      <c r="H174" s="1"/>
      <c r="I174" s="1"/>
      <c r="J174" s="1"/>
      <c r="K174" s="1"/>
      <c r="L174" s="1"/>
    </row>
    <row r="175" spans="1:12" ht="15.75" customHeight="1">
      <c r="A175" s="1"/>
      <c r="B175" s="1"/>
      <c r="C175" s="1"/>
      <c r="D175" s="3"/>
      <c r="E175" s="4"/>
      <c r="F175" s="4"/>
      <c r="G175" s="1"/>
      <c r="H175" s="1"/>
      <c r="I175" s="1"/>
      <c r="J175" s="1"/>
      <c r="K175" s="1"/>
      <c r="L175" s="1"/>
    </row>
    <row r="176" spans="1:12" ht="15.75" customHeight="1">
      <c r="A176" s="1"/>
      <c r="B176" s="1"/>
      <c r="C176" s="1"/>
      <c r="D176" s="3"/>
      <c r="E176" s="4"/>
      <c r="F176" s="4"/>
      <c r="G176" s="1"/>
      <c r="H176" s="1"/>
      <c r="I176" s="1"/>
      <c r="J176" s="1"/>
      <c r="K176" s="1"/>
      <c r="L176" s="1"/>
    </row>
    <row r="177" spans="1:12" ht="15.75" customHeight="1">
      <c r="A177" s="1"/>
      <c r="B177" s="1"/>
      <c r="C177" s="1"/>
      <c r="D177" s="3"/>
      <c r="E177" s="4"/>
      <c r="F177" s="4"/>
      <c r="G177" s="1"/>
      <c r="H177" s="1"/>
      <c r="I177" s="1"/>
      <c r="J177" s="1"/>
      <c r="K177" s="1"/>
      <c r="L177" s="1"/>
    </row>
    <row r="178" spans="1:12" ht="15.75" customHeight="1">
      <c r="A178" s="1"/>
      <c r="B178" s="1"/>
      <c r="C178" s="1"/>
      <c r="D178" s="3"/>
      <c r="E178" s="4"/>
      <c r="F178" s="4"/>
      <c r="G178" s="1"/>
      <c r="H178" s="1"/>
      <c r="I178" s="1"/>
      <c r="J178" s="1"/>
      <c r="K178" s="1"/>
      <c r="L178" s="1"/>
    </row>
    <row r="179" spans="1:12" ht="15.75" customHeight="1">
      <c r="A179" s="1"/>
      <c r="B179" s="1"/>
      <c r="C179" s="1"/>
      <c r="D179" s="3"/>
      <c r="E179" s="4"/>
      <c r="F179" s="4"/>
      <c r="G179" s="1"/>
      <c r="H179" s="1"/>
      <c r="I179" s="1"/>
      <c r="J179" s="1"/>
      <c r="K179" s="1"/>
      <c r="L179" s="1"/>
    </row>
    <row r="180" spans="1:12" ht="15.75" customHeight="1">
      <c r="A180" s="1"/>
      <c r="B180" s="1"/>
      <c r="C180" s="1"/>
      <c r="D180" s="3"/>
      <c r="E180" s="4"/>
      <c r="F180" s="4"/>
      <c r="G180" s="1"/>
      <c r="H180" s="1"/>
      <c r="I180" s="1"/>
      <c r="J180" s="1"/>
      <c r="K180" s="1"/>
      <c r="L180" s="1"/>
    </row>
    <row r="181" spans="1:12" ht="15.75" customHeight="1">
      <c r="A181" s="1"/>
      <c r="B181" s="1"/>
      <c r="C181" s="1"/>
      <c r="D181" s="3"/>
      <c r="E181" s="4"/>
      <c r="F181" s="4"/>
      <c r="G181" s="1"/>
      <c r="H181" s="1"/>
      <c r="I181" s="1"/>
      <c r="J181" s="1"/>
      <c r="K181" s="1"/>
      <c r="L181" s="1"/>
    </row>
    <row r="182" spans="1:12" ht="15.75" customHeight="1">
      <c r="A182" s="1"/>
      <c r="B182" s="1"/>
      <c r="C182" s="1"/>
      <c r="D182" s="3"/>
      <c r="E182" s="4"/>
      <c r="F182" s="4"/>
      <c r="G182" s="1"/>
      <c r="H182" s="1"/>
      <c r="I182" s="1"/>
      <c r="J182" s="1"/>
      <c r="K182" s="1"/>
      <c r="L182" s="1"/>
    </row>
    <row r="183" spans="1:12" ht="15.75" customHeight="1">
      <c r="A183" s="1"/>
      <c r="B183" s="1"/>
      <c r="C183" s="1"/>
      <c r="D183" s="3"/>
      <c r="E183" s="4"/>
      <c r="F183" s="4"/>
      <c r="G183" s="1"/>
      <c r="H183" s="1"/>
      <c r="I183" s="1"/>
      <c r="J183" s="1"/>
      <c r="K183" s="1"/>
      <c r="L183" s="1"/>
    </row>
    <row r="184" spans="1:12" ht="15.75" customHeight="1">
      <c r="A184" s="1"/>
      <c r="B184" s="1"/>
      <c r="C184" s="1"/>
      <c r="D184" s="3"/>
      <c r="E184" s="4"/>
      <c r="F184" s="4"/>
      <c r="G184" s="1"/>
      <c r="H184" s="1"/>
      <c r="I184" s="1"/>
      <c r="J184" s="1"/>
      <c r="K184" s="1"/>
      <c r="L184" s="1"/>
    </row>
    <row r="185" spans="1:12" ht="15.75" customHeight="1">
      <c r="A185" s="1"/>
      <c r="B185" s="1"/>
      <c r="C185" s="1"/>
      <c r="D185" s="3"/>
      <c r="E185" s="4"/>
      <c r="F185" s="4"/>
      <c r="G185" s="1"/>
      <c r="H185" s="1"/>
      <c r="I185" s="1"/>
      <c r="J185" s="1"/>
      <c r="K185" s="1"/>
      <c r="L185" s="1"/>
    </row>
    <row r="186" spans="1:12" ht="15.75" customHeight="1">
      <c r="A186" s="1"/>
      <c r="B186" s="1"/>
      <c r="C186" s="1"/>
      <c r="D186" s="3"/>
      <c r="E186" s="4"/>
      <c r="F186" s="4"/>
      <c r="G186" s="1"/>
      <c r="H186" s="1"/>
      <c r="I186" s="1"/>
      <c r="J186" s="1"/>
      <c r="K186" s="1"/>
      <c r="L186" s="1"/>
    </row>
    <row r="187" spans="1:12" ht="15.75" customHeight="1">
      <c r="A187" s="1"/>
      <c r="B187" s="1"/>
      <c r="C187" s="1"/>
      <c r="D187" s="3"/>
      <c r="E187" s="4"/>
      <c r="F187" s="4"/>
      <c r="G187" s="1"/>
      <c r="H187" s="1"/>
      <c r="I187" s="1"/>
      <c r="J187" s="1"/>
      <c r="K187" s="1"/>
      <c r="L187" s="1"/>
    </row>
    <row r="188" spans="1:12" ht="15.75" customHeight="1">
      <c r="A188" s="1"/>
      <c r="B188" s="1"/>
      <c r="C188" s="1"/>
      <c r="D188" s="3"/>
      <c r="E188" s="4"/>
      <c r="F188" s="4"/>
      <c r="G188" s="1"/>
      <c r="H188" s="1"/>
      <c r="I188" s="1"/>
      <c r="J188" s="1"/>
      <c r="K188" s="1"/>
      <c r="L188" s="1"/>
    </row>
    <row r="189" spans="1:12" ht="15.75" customHeight="1">
      <c r="A189" s="1"/>
      <c r="B189" s="1"/>
      <c r="C189" s="1"/>
      <c r="D189" s="3"/>
      <c r="E189" s="4"/>
      <c r="F189" s="4"/>
      <c r="G189" s="1"/>
      <c r="H189" s="1"/>
      <c r="I189" s="1"/>
      <c r="J189" s="1"/>
      <c r="K189" s="1"/>
      <c r="L189" s="1"/>
    </row>
    <row r="190" spans="1:12" ht="15.75" customHeight="1">
      <c r="A190" s="1"/>
      <c r="B190" s="1"/>
      <c r="C190" s="1"/>
      <c r="D190" s="3"/>
      <c r="E190" s="4"/>
      <c r="F190" s="4"/>
      <c r="G190" s="1"/>
      <c r="H190" s="1"/>
      <c r="I190" s="1"/>
      <c r="J190" s="1"/>
      <c r="K190" s="1"/>
      <c r="L190" s="1"/>
    </row>
    <row r="191" spans="1:12" ht="15.75" customHeight="1">
      <c r="A191" s="1"/>
      <c r="B191" s="1"/>
      <c r="C191" s="1"/>
      <c r="D191" s="3"/>
      <c r="E191" s="4"/>
      <c r="F191" s="4"/>
      <c r="G191" s="1"/>
      <c r="H191" s="1"/>
      <c r="I191" s="1"/>
      <c r="J191" s="1"/>
      <c r="K191" s="1"/>
      <c r="L191" s="1"/>
    </row>
    <row r="192" spans="1:12" ht="15.75" customHeight="1">
      <c r="A192" s="1"/>
      <c r="B192" s="1"/>
      <c r="C192" s="1"/>
      <c r="D192" s="3"/>
      <c r="E192" s="4"/>
      <c r="F192" s="4"/>
      <c r="G192" s="1"/>
      <c r="H192" s="1"/>
      <c r="I192" s="1"/>
      <c r="J192" s="1"/>
      <c r="K192" s="1"/>
      <c r="L192" s="1"/>
    </row>
    <row r="193" spans="1:12" ht="15.75" customHeight="1">
      <c r="A193" s="1"/>
      <c r="B193" s="1"/>
      <c r="C193" s="1"/>
      <c r="D193" s="3"/>
      <c r="E193" s="4"/>
      <c r="F193" s="4"/>
      <c r="G193" s="1"/>
      <c r="H193" s="1"/>
      <c r="I193" s="1"/>
      <c r="J193" s="1"/>
      <c r="K193" s="1"/>
      <c r="L193" s="1"/>
    </row>
    <row r="194" spans="1:12" ht="15.75" customHeight="1">
      <c r="A194" s="1"/>
      <c r="B194" s="1"/>
      <c r="C194" s="1"/>
      <c r="D194" s="3"/>
      <c r="E194" s="4"/>
      <c r="F194" s="4"/>
      <c r="G194" s="1"/>
      <c r="H194" s="1"/>
      <c r="I194" s="1"/>
      <c r="J194" s="1"/>
      <c r="K194" s="1"/>
      <c r="L194" s="1"/>
    </row>
    <row r="195" spans="1:12" ht="15.75" customHeight="1">
      <c r="A195" s="1"/>
      <c r="B195" s="1"/>
      <c r="C195" s="1"/>
      <c r="D195" s="3"/>
      <c r="E195" s="4"/>
      <c r="F195" s="4"/>
      <c r="G195" s="1"/>
      <c r="H195" s="1"/>
      <c r="I195" s="1"/>
      <c r="J195" s="1"/>
      <c r="K195" s="1"/>
      <c r="L195" s="1"/>
    </row>
    <row r="196" spans="1:12" ht="15.75" customHeight="1">
      <c r="A196" s="1"/>
      <c r="B196" s="1"/>
      <c r="C196" s="1"/>
      <c r="D196" s="3"/>
      <c r="E196" s="4"/>
      <c r="F196" s="4"/>
      <c r="G196" s="1"/>
      <c r="H196" s="1"/>
      <c r="I196" s="1"/>
      <c r="J196" s="1"/>
      <c r="K196" s="1"/>
      <c r="L196" s="1"/>
    </row>
    <row r="197" spans="1:12" ht="15.75" customHeight="1">
      <c r="A197" s="1"/>
      <c r="B197" s="1"/>
      <c r="C197" s="1"/>
      <c r="D197" s="3"/>
      <c r="E197" s="4"/>
      <c r="F197" s="4"/>
      <c r="G197" s="1"/>
      <c r="H197" s="1"/>
      <c r="I197" s="1"/>
      <c r="J197" s="1"/>
      <c r="K197" s="1"/>
      <c r="L197" s="1"/>
    </row>
    <row r="198" spans="1:12" ht="15.75" customHeight="1">
      <c r="A198" s="1"/>
      <c r="B198" s="1"/>
      <c r="C198" s="1"/>
      <c r="D198" s="3"/>
      <c r="E198" s="4"/>
      <c r="F198" s="4"/>
      <c r="G198" s="1"/>
      <c r="H198" s="1"/>
      <c r="I198" s="1"/>
      <c r="J198" s="1"/>
      <c r="K198" s="1"/>
      <c r="L198" s="1"/>
    </row>
    <row r="199" spans="1:12" ht="15.75" customHeight="1">
      <c r="A199" s="1"/>
      <c r="B199" s="1"/>
      <c r="C199" s="1"/>
      <c r="D199" s="3"/>
      <c r="E199" s="4"/>
      <c r="F199" s="4"/>
      <c r="G199" s="1"/>
      <c r="H199" s="1"/>
      <c r="I199" s="1"/>
      <c r="J199" s="1"/>
      <c r="K199" s="1"/>
      <c r="L199" s="1"/>
    </row>
    <row r="200" spans="1:12" ht="15.75" customHeight="1">
      <c r="A200" s="1"/>
      <c r="B200" s="1"/>
      <c r="C200" s="1"/>
      <c r="D200" s="3"/>
      <c r="E200" s="4"/>
      <c r="F200" s="4"/>
      <c r="G200" s="1"/>
      <c r="H200" s="1"/>
      <c r="I200" s="1"/>
      <c r="J200" s="1"/>
      <c r="K200" s="1"/>
      <c r="L200" s="1"/>
    </row>
    <row r="201" spans="1:12" ht="15.75" customHeight="1">
      <c r="A201" s="1"/>
      <c r="B201" s="1"/>
      <c r="C201" s="1"/>
      <c r="D201" s="3"/>
      <c r="E201" s="4"/>
      <c r="F201" s="4"/>
      <c r="G201" s="1"/>
      <c r="H201" s="1"/>
      <c r="I201" s="1"/>
      <c r="J201" s="1"/>
      <c r="K201" s="1"/>
      <c r="L201" s="1"/>
    </row>
    <row r="202" spans="1:12" ht="15.75" customHeight="1">
      <c r="A202" s="1"/>
      <c r="B202" s="1"/>
      <c r="C202" s="1"/>
      <c r="D202" s="3"/>
      <c r="E202" s="4"/>
      <c r="F202" s="4"/>
      <c r="G202" s="1"/>
      <c r="H202" s="1"/>
      <c r="I202" s="1"/>
      <c r="J202" s="1"/>
      <c r="K202" s="1"/>
      <c r="L202" s="1"/>
    </row>
    <row r="203" spans="1:12" ht="15.75" customHeight="1">
      <c r="A203" s="1"/>
      <c r="B203" s="1"/>
      <c r="C203" s="1"/>
      <c r="D203" s="3"/>
      <c r="E203" s="4"/>
      <c r="F203" s="4"/>
      <c r="G203" s="1"/>
      <c r="H203" s="1"/>
      <c r="I203" s="1"/>
      <c r="J203" s="1"/>
      <c r="K203" s="1"/>
      <c r="L203" s="1"/>
    </row>
    <row r="204" spans="1:12" ht="15.75" customHeight="1">
      <c r="A204" s="1"/>
      <c r="B204" s="1"/>
      <c r="C204" s="1"/>
      <c r="D204" s="3"/>
      <c r="E204" s="4"/>
      <c r="F204" s="4"/>
      <c r="G204" s="1"/>
      <c r="H204" s="1"/>
      <c r="I204" s="1"/>
      <c r="J204" s="1"/>
      <c r="K204" s="1"/>
      <c r="L204" s="1"/>
    </row>
    <row r="205" spans="1:12" ht="15.75" customHeight="1">
      <c r="A205" s="1"/>
      <c r="B205" s="1"/>
      <c r="C205" s="1"/>
      <c r="D205" s="3"/>
      <c r="E205" s="4"/>
      <c r="F205" s="4"/>
      <c r="G205" s="1"/>
      <c r="H205" s="1"/>
      <c r="I205" s="1"/>
      <c r="J205" s="1"/>
      <c r="K205" s="1"/>
      <c r="L205" s="1"/>
    </row>
    <row r="206" spans="1:12" ht="15.75" customHeight="1">
      <c r="A206" s="1"/>
      <c r="B206" s="1"/>
      <c r="C206" s="1"/>
      <c r="D206" s="3"/>
      <c r="E206" s="4"/>
      <c r="F206" s="4"/>
      <c r="G206" s="1"/>
      <c r="H206" s="1"/>
      <c r="I206" s="1"/>
      <c r="J206" s="1"/>
      <c r="K206" s="1"/>
      <c r="L206" s="1"/>
    </row>
    <row r="207" spans="1:12" ht="15.75" customHeight="1">
      <c r="A207" s="1"/>
      <c r="B207" s="1"/>
      <c r="C207" s="1"/>
      <c r="D207" s="3"/>
      <c r="E207" s="4"/>
      <c r="F207" s="4"/>
      <c r="G207" s="1"/>
      <c r="H207" s="1"/>
      <c r="I207" s="1"/>
      <c r="J207" s="1"/>
      <c r="K207" s="1"/>
      <c r="L207" s="1"/>
    </row>
    <row r="208" spans="1:12" ht="15.75" customHeight="1">
      <c r="A208" s="1"/>
      <c r="B208" s="1"/>
      <c r="C208" s="1"/>
      <c r="D208" s="3"/>
      <c r="E208" s="4"/>
      <c r="F208" s="4"/>
      <c r="G208" s="1"/>
      <c r="H208" s="1"/>
      <c r="I208" s="1"/>
      <c r="J208" s="1"/>
      <c r="K208" s="1"/>
      <c r="L208" s="1"/>
    </row>
    <row r="209" spans="1:12" ht="15.75" customHeight="1">
      <c r="A209" s="1"/>
      <c r="B209" s="1"/>
      <c r="C209" s="1"/>
      <c r="D209" s="3"/>
      <c r="E209" s="4"/>
      <c r="F209" s="4"/>
      <c r="G209" s="1"/>
      <c r="H209" s="1"/>
      <c r="I209" s="1"/>
      <c r="J209" s="1"/>
      <c r="K209" s="1"/>
      <c r="L209" s="1"/>
    </row>
    <row r="210" spans="1:12" ht="15.75" customHeight="1">
      <c r="A210" s="1"/>
      <c r="B210" s="1"/>
      <c r="C210" s="1"/>
      <c r="D210" s="3"/>
      <c r="E210" s="4"/>
      <c r="F210" s="4"/>
      <c r="G210" s="1"/>
      <c r="H210" s="1"/>
      <c r="I210" s="1"/>
      <c r="J210" s="1"/>
      <c r="K210" s="1"/>
      <c r="L210" s="1"/>
    </row>
    <row r="211" spans="1:12" ht="15.75" customHeight="1">
      <c r="A211" s="1"/>
      <c r="B211" s="1"/>
      <c r="C211" s="1"/>
      <c r="D211" s="3"/>
      <c r="E211" s="4"/>
      <c r="F211" s="4"/>
      <c r="G211" s="1"/>
      <c r="H211" s="1"/>
      <c r="I211" s="1"/>
      <c r="J211" s="1"/>
      <c r="K211" s="1"/>
      <c r="L211" s="1"/>
    </row>
    <row r="212" spans="1:12" ht="15.75" customHeight="1">
      <c r="A212" s="1"/>
      <c r="B212" s="1"/>
      <c r="C212" s="1"/>
      <c r="D212" s="3"/>
      <c r="E212" s="4"/>
      <c r="F212" s="4"/>
      <c r="G212" s="1"/>
      <c r="H212" s="1"/>
      <c r="I212" s="1"/>
      <c r="J212" s="1"/>
      <c r="K212" s="1"/>
      <c r="L212" s="1"/>
    </row>
    <row r="213" spans="1:12" ht="15.75" customHeight="1">
      <c r="A213" s="1"/>
      <c r="B213" s="1"/>
      <c r="C213" s="1"/>
      <c r="D213" s="3"/>
      <c r="E213" s="4"/>
      <c r="F213" s="4"/>
      <c r="G213" s="1"/>
      <c r="H213" s="1"/>
      <c r="I213" s="1"/>
      <c r="J213" s="1"/>
      <c r="K213" s="1"/>
      <c r="L213" s="1"/>
    </row>
    <row r="214" spans="1:12" ht="15.75" customHeight="1">
      <c r="A214" s="1"/>
      <c r="B214" s="1"/>
      <c r="C214" s="1"/>
      <c r="D214" s="3"/>
      <c r="E214" s="4"/>
      <c r="F214" s="4"/>
      <c r="G214" s="1"/>
      <c r="H214" s="1"/>
      <c r="I214" s="1"/>
      <c r="J214" s="1"/>
      <c r="K214" s="1"/>
      <c r="L214" s="1"/>
    </row>
    <row r="215" spans="1:12" ht="15.75" customHeight="1">
      <c r="A215" s="1"/>
      <c r="B215" s="1"/>
      <c r="C215" s="1"/>
      <c r="D215" s="3"/>
      <c r="E215" s="4"/>
      <c r="F215" s="4"/>
      <c r="G215" s="1"/>
      <c r="H215" s="1"/>
      <c r="I215" s="1"/>
      <c r="J215" s="1"/>
      <c r="K215" s="1"/>
      <c r="L215" s="1"/>
    </row>
    <row r="216" spans="1:12" ht="15.75" customHeight="1">
      <c r="A216" s="1"/>
      <c r="B216" s="1"/>
      <c r="C216" s="1"/>
      <c r="D216" s="3"/>
      <c r="E216" s="4"/>
      <c r="F216" s="4"/>
      <c r="G216" s="1"/>
      <c r="H216" s="1"/>
      <c r="I216" s="1"/>
      <c r="J216" s="1"/>
      <c r="K216" s="1"/>
      <c r="L216" s="1"/>
    </row>
    <row r="217" spans="1:12" ht="15.75" customHeight="1">
      <c r="A217" s="1"/>
      <c r="B217" s="1"/>
      <c r="C217" s="1"/>
      <c r="D217" s="3"/>
      <c r="E217" s="4"/>
      <c r="F217" s="4"/>
      <c r="G217" s="1"/>
      <c r="H217" s="1"/>
      <c r="I217" s="1"/>
      <c r="J217" s="1"/>
      <c r="K217" s="1"/>
      <c r="L217" s="1"/>
    </row>
    <row r="218" spans="1:12" ht="15.75" customHeight="1">
      <c r="A218" s="1"/>
      <c r="B218" s="1"/>
      <c r="C218" s="1"/>
      <c r="D218" s="3"/>
      <c r="E218" s="4"/>
      <c r="F218" s="4"/>
      <c r="G218" s="1"/>
      <c r="H218" s="1"/>
      <c r="I218" s="1"/>
      <c r="J218" s="1"/>
      <c r="K218" s="1"/>
      <c r="L218" s="1"/>
    </row>
    <row r="219" spans="1:12" ht="15.75" customHeight="1">
      <c r="A219" s="1"/>
      <c r="B219" s="1"/>
      <c r="C219" s="1"/>
      <c r="D219" s="3"/>
      <c r="E219" s="4"/>
      <c r="F219" s="4"/>
      <c r="G219" s="1"/>
      <c r="H219" s="1"/>
      <c r="I219" s="1"/>
      <c r="J219" s="1"/>
      <c r="K219" s="1"/>
      <c r="L219" s="1"/>
    </row>
    <row r="220" spans="1:12" ht="15.75" customHeight="1">
      <c r="A220" s="1"/>
      <c r="B220" s="1"/>
      <c r="C220" s="1"/>
      <c r="D220" s="3"/>
      <c r="E220" s="4"/>
      <c r="F220" s="4"/>
      <c r="G220" s="1"/>
      <c r="H220" s="1"/>
      <c r="I220" s="1"/>
      <c r="J220" s="1"/>
      <c r="K220" s="1"/>
      <c r="L220" s="1"/>
    </row>
    <row r="221" spans="1:12" ht="15.75" customHeight="1">
      <c r="A221" s="1"/>
      <c r="B221" s="1"/>
      <c r="C221" s="1"/>
      <c r="D221" s="3"/>
      <c r="E221" s="4"/>
      <c r="F221" s="4"/>
      <c r="G221" s="1"/>
      <c r="H221" s="1"/>
      <c r="I221" s="1"/>
      <c r="J221" s="1"/>
      <c r="K221" s="1"/>
      <c r="L221" s="1"/>
    </row>
    <row r="222" spans="1:12" ht="15.75" customHeight="1">
      <c r="A222" s="1"/>
      <c r="B222" s="1"/>
      <c r="C222" s="1"/>
      <c r="D222" s="3"/>
      <c r="E222" s="4"/>
      <c r="F222" s="4"/>
      <c r="G222" s="1"/>
      <c r="H222" s="1"/>
      <c r="I222" s="1"/>
      <c r="J222" s="1"/>
      <c r="K222" s="1"/>
      <c r="L222" s="1"/>
    </row>
    <row r="223" spans="1:12" ht="15.75" customHeight="1">
      <c r="A223" s="1"/>
      <c r="B223" s="1"/>
      <c r="C223" s="1"/>
      <c r="D223" s="3"/>
      <c r="E223" s="4"/>
      <c r="F223" s="4"/>
      <c r="G223" s="1"/>
      <c r="H223" s="1"/>
      <c r="I223" s="1"/>
      <c r="J223" s="1"/>
      <c r="K223" s="1"/>
      <c r="L223" s="1"/>
    </row>
    <row r="224" spans="1:12" ht="15.75" customHeight="1">
      <c r="A224" s="1"/>
      <c r="B224" s="1"/>
      <c r="C224" s="1"/>
      <c r="D224" s="3"/>
      <c r="E224" s="4"/>
      <c r="F224" s="4"/>
      <c r="G224" s="1"/>
      <c r="H224" s="1"/>
      <c r="I224" s="1"/>
      <c r="J224" s="1"/>
      <c r="K224" s="1"/>
      <c r="L224" s="1"/>
    </row>
    <row r="225" spans="1:12" ht="15.75" customHeight="1">
      <c r="A225" s="1"/>
      <c r="B225" s="1"/>
      <c r="C225" s="1"/>
      <c r="D225" s="3"/>
      <c r="E225" s="4"/>
      <c r="F225" s="4"/>
      <c r="G225" s="1"/>
      <c r="H225" s="1"/>
      <c r="I225" s="1"/>
      <c r="J225" s="1"/>
      <c r="K225" s="1"/>
      <c r="L225" s="1"/>
    </row>
    <row r="226" spans="1:12" ht="15.75" customHeight="1">
      <c r="A226" s="1"/>
      <c r="B226" s="1"/>
      <c r="C226" s="1"/>
      <c r="D226" s="3"/>
      <c r="E226" s="4"/>
      <c r="F226" s="4"/>
      <c r="G226" s="1"/>
      <c r="H226" s="1"/>
      <c r="I226" s="1"/>
      <c r="J226" s="1"/>
      <c r="K226" s="1"/>
      <c r="L226" s="1"/>
    </row>
    <row r="227" spans="1:12" ht="15.75" customHeight="1">
      <c r="A227" s="1"/>
      <c r="B227" s="1"/>
      <c r="C227" s="1"/>
      <c r="D227" s="3"/>
      <c r="E227" s="4"/>
      <c r="F227" s="4"/>
      <c r="G227" s="1"/>
      <c r="H227" s="1"/>
      <c r="I227" s="1"/>
      <c r="J227" s="1"/>
      <c r="K227" s="1"/>
      <c r="L227" s="1"/>
    </row>
    <row r="228" spans="1:12" ht="15.75" customHeight="1">
      <c r="A228" s="1"/>
      <c r="B228" s="1"/>
      <c r="C228" s="1"/>
      <c r="D228" s="3"/>
      <c r="E228" s="4"/>
      <c r="F228" s="4"/>
      <c r="G228" s="1"/>
      <c r="H228" s="1"/>
      <c r="I228" s="1"/>
      <c r="J228" s="1"/>
      <c r="K228" s="1"/>
      <c r="L228" s="1"/>
    </row>
    <row r="229" spans="1:12" ht="15.75" customHeight="1">
      <c r="A229" s="1"/>
      <c r="B229" s="1"/>
      <c r="C229" s="1"/>
      <c r="D229" s="3"/>
      <c r="E229" s="4"/>
      <c r="F229" s="4"/>
      <c r="G229" s="1"/>
      <c r="H229" s="1"/>
      <c r="I229" s="1"/>
      <c r="J229" s="1"/>
      <c r="K229" s="1"/>
      <c r="L229" s="1"/>
    </row>
    <row r="230" spans="1:12" ht="15.75" customHeight="1">
      <c r="A230" s="1"/>
      <c r="B230" s="1"/>
      <c r="C230" s="1"/>
      <c r="D230" s="3"/>
      <c r="E230" s="4"/>
      <c r="F230" s="4"/>
      <c r="G230" s="1"/>
      <c r="H230" s="1"/>
      <c r="I230" s="1"/>
      <c r="J230" s="1"/>
      <c r="K230" s="1"/>
      <c r="L230" s="1"/>
    </row>
    <row r="231" spans="1:12" ht="15.75" customHeight="1">
      <c r="A231" s="1"/>
      <c r="B231" s="1"/>
      <c r="C231" s="1"/>
      <c r="D231" s="3"/>
      <c r="E231" s="4"/>
      <c r="F231" s="4"/>
      <c r="G231" s="1"/>
      <c r="H231" s="1"/>
      <c r="I231" s="1"/>
      <c r="J231" s="1"/>
      <c r="K231" s="1"/>
      <c r="L231" s="1"/>
    </row>
    <row r="232" spans="1:12" ht="15.75" customHeight="1">
      <c r="A232" s="1"/>
      <c r="B232" s="1"/>
      <c r="C232" s="1"/>
      <c r="D232" s="3"/>
      <c r="E232" s="4"/>
      <c r="F232" s="4"/>
      <c r="G232" s="1"/>
      <c r="H232" s="1"/>
      <c r="I232" s="1"/>
      <c r="J232" s="1"/>
      <c r="K232" s="1"/>
      <c r="L232" s="1"/>
    </row>
    <row r="233" spans="1:12" ht="15.75" customHeight="1">
      <c r="A233" s="1"/>
      <c r="B233" s="1"/>
      <c r="C233" s="1"/>
      <c r="D233" s="3"/>
      <c r="E233" s="4"/>
      <c r="F233" s="4"/>
      <c r="G233" s="1"/>
      <c r="H233" s="1"/>
      <c r="I233" s="1"/>
      <c r="J233" s="1"/>
      <c r="K233" s="1"/>
      <c r="L233" s="1"/>
    </row>
    <row r="234" spans="1:12" ht="15.75" customHeight="1">
      <c r="A234" s="1"/>
      <c r="B234" s="1"/>
      <c r="C234" s="1"/>
      <c r="D234" s="3"/>
      <c r="E234" s="4"/>
      <c r="F234" s="4"/>
      <c r="G234" s="1"/>
      <c r="H234" s="1"/>
      <c r="I234" s="1"/>
      <c r="J234" s="1"/>
      <c r="K234" s="1"/>
      <c r="L234" s="1"/>
    </row>
    <row r="235" spans="1:12" ht="15.75" customHeight="1">
      <c r="A235" s="1"/>
      <c r="B235" s="1"/>
      <c r="C235" s="1"/>
      <c r="D235" s="3"/>
      <c r="E235" s="4"/>
      <c r="F235" s="4"/>
      <c r="G235" s="1"/>
      <c r="H235" s="1"/>
      <c r="I235" s="1"/>
      <c r="J235" s="1"/>
      <c r="K235" s="1"/>
      <c r="L235" s="1"/>
    </row>
    <row r="236" spans="1:12" ht="15.75" customHeight="1">
      <c r="A236" s="1"/>
      <c r="B236" s="1"/>
      <c r="C236" s="1"/>
      <c r="D236" s="3"/>
      <c r="E236" s="4"/>
      <c r="F236" s="4"/>
      <c r="G236" s="1"/>
      <c r="H236" s="1"/>
      <c r="I236" s="1"/>
      <c r="J236" s="1"/>
      <c r="K236" s="1"/>
      <c r="L236" s="1"/>
    </row>
    <row r="237" spans="1:12" ht="15.75" customHeight="1">
      <c r="A237" s="1"/>
      <c r="B237" s="1"/>
      <c r="C237" s="1"/>
      <c r="D237" s="3"/>
      <c r="E237" s="4"/>
      <c r="F237" s="4"/>
      <c r="G237" s="1"/>
      <c r="H237" s="1"/>
      <c r="I237" s="1"/>
      <c r="J237" s="1"/>
      <c r="K237" s="1"/>
      <c r="L237" s="1"/>
    </row>
    <row r="238" spans="1:12" ht="15.75" customHeight="1">
      <c r="A238" s="1"/>
      <c r="B238" s="1"/>
      <c r="C238" s="1"/>
      <c r="D238" s="3"/>
      <c r="E238" s="4"/>
      <c r="F238" s="4"/>
      <c r="G238" s="1"/>
      <c r="H238" s="1"/>
      <c r="I238" s="1"/>
      <c r="J238" s="1"/>
      <c r="K238" s="1"/>
      <c r="L238" s="1"/>
    </row>
    <row r="239" spans="1:12" ht="15.75" customHeight="1">
      <c r="A239" s="1"/>
      <c r="B239" s="1"/>
      <c r="C239" s="1"/>
      <c r="D239" s="3"/>
      <c r="E239" s="4"/>
      <c r="F239" s="4"/>
      <c r="G239" s="1"/>
      <c r="H239" s="1"/>
      <c r="I239" s="1"/>
      <c r="J239" s="1"/>
      <c r="K239" s="1"/>
      <c r="L239" s="1"/>
    </row>
    <row r="240" spans="1:12" ht="15.75" customHeight="1">
      <c r="A240" s="1"/>
      <c r="B240" s="1"/>
      <c r="C240" s="1"/>
      <c r="D240" s="3"/>
      <c r="E240" s="4"/>
      <c r="F240" s="4"/>
      <c r="G240" s="1"/>
      <c r="H240" s="1"/>
      <c r="I240" s="1"/>
      <c r="J240" s="1"/>
      <c r="K240" s="1"/>
      <c r="L240" s="1"/>
    </row>
    <row r="241" spans="1:12" ht="15.75" customHeight="1">
      <c r="A241" s="1"/>
      <c r="B241" s="1"/>
      <c r="C241" s="1"/>
      <c r="D241" s="3"/>
      <c r="E241" s="4"/>
      <c r="F241" s="4"/>
      <c r="G241" s="1"/>
      <c r="H241" s="1"/>
      <c r="I241" s="1"/>
      <c r="J241" s="1"/>
      <c r="K241" s="1"/>
      <c r="L241" s="1"/>
    </row>
    <row r="242" spans="1:12" ht="15.75" customHeight="1">
      <c r="A242" s="1"/>
      <c r="B242" s="1"/>
      <c r="C242" s="1"/>
      <c r="D242" s="3"/>
      <c r="E242" s="4"/>
      <c r="F242" s="4"/>
      <c r="G242" s="1"/>
      <c r="H242" s="1"/>
      <c r="I242" s="1"/>
      <c r="J242" s="1"/>
      <c r="K242" s="1"/>
      <c r="L242" s="1"/>
    </row>
    <row r="243" spans="1:12" ht="15.75" customHeight="1">
      <c r="A243" s="1"/>
      <c r="B243" s="1"/>
      <c r="C243" s="1"/>
      <c r="D243" s="3"/>
      <c r="E243" s="4"/>
      <c r="F243" s="4"/>
      <c r="G243" s="1"/>
      <c r="H243" s="1"/>
      <c r="I243" s="1"/>
      <c r="J243" s="1"/>
      <c r="K243" s="1"/>
      <c r="L243" s="1"/>
    </row>
    <row r="244" spans="1:12" ht="15.75" customHeight="1">
      <c r="A244" s="1"/>
      <c r="B244" s="1"/>
      <c r="C244" s="1"/>
      <c r="D244" s="3"/>
      <c r="E244" s="4"/>
      <c r="F244" s="4"/>
      <c r="G244" s="1"/>
      <c r="H244" s="1"/>
      <c r="I244" s="1"/>
      <c r="J244" s="1"/>
      <c r="K244" s="1"/>
      <c r="L244" s="1"/>
    </row>
    <row r="245" spans="1:12" ht="15.75" customHeight="1">
      <c r="A245" s="1"/>
      <c r="B245" s="1"/>
      <c r="C245" s="1"/>
      <c r="D245" s="3"/>
      <c r="E245" s="4"/>
      <c r="F245" s="4"/>
      <c r="G245" s="1"/>
      <c r="H245" s="1"/>
      <c r="I245" s="1"/>
      <c r="J245" s="1"/>
      <c r="K245" s="1"/>
      <c r="L245" s="1"/>
    </row>
    <row r="246" spans="1:12" ht="15.75" customHeight="1">
      <c r="A246" s="1"/>
      <c r="B246" s="1"/>
      <c r="C246" s="1"/>
      <c r="D246" s="3"/>
      <c r="E246" s="4"/>
      <c r="F246" s="4"/>
      <c r="G246" s="1"/>
      <c r="H246" s="1"/>
      <c r="I246" s="1"/>
      <c r="J246" s="1"/>
      <c r="K246" s="1"/>
      <c r="L246" s="1"/>
    </row>
    <row r="247" spans="1:12" ht="15.75" customHeight="1">
      <c r="A247" s="1"/>
      <c r="B247" s="1"/>
      <c r="C247" s="1"/>
      <c r="D247" s="3"/>
      <c r="E247" s="4"/>
      <c r="F247" s="4"/>
      <c r="G247" s="1"/>
      <c r="H247" s="1"/>
      <c r="I247" s="1"/>
      <c r="J247" s="1"/>
      <c r="K247" s="1"/>
      <c r="L247" s="1"/>
    </row>
    <row r="248" spans="1:12" ht="15.75" customHeight="1">
      <c r="A248" s="1"/>
      <c r="B248" s="1"/>
      <c r="C248" s="1"/>
      <c r="D248" s="3"/>
      <c r="E248" s="4"/>
      <c r="F248" s="4"/>
      <c r="G248" s="1"/>
      <c r="H248" s="1"/>
      <c r="I248" s="1"/>
      <c r="J248" s="1"/>
      <c r="K248" s="1"/>
      <c r="L248" s="1"/>
    </row>
    <row r="249" spans="1:12" ht="15.75" customHeight="1">
      <c r="A249" s="1"/>
      <c r="B249" s="1"/>
      <c r="C249" s="1"/>
      <c r="D249" s="3"/>
      <c r="E249" s="4"/>
      <c r="F249" s="4"/>
      <c r="G249" s="1"/>
      <c r="H249" s="1"/>
      <c r="I249" s="1"/>
      <c r="J249" s="1"/>
      <c r="K249" s="1"/>
      <c r="L249" s="1"/>
    </row>
    <row r="250" spans="1:12" ht="15.75" customHeight="1">
      <c r="A250" s="1"/>
      <c r="B250" s="1"/>
      <c r="C250" s="1"/>
      <c r="D250" s="3"/>
      <c r="E250" s="4"/>
      <c r="F250" s="4"/>
      <c r="G250" s="1"/>
      <c r="H250" s="1"/>
      <c r="I250" s="1"/>
      <c r="J250" s="1"/>
      <c r="K250" s="1"/>
      <c r="L250" s="1"/>
    </row>
    <row r="251" spans="1:12" ht="15.75" customHeight="1">
      <c r="A251" s="1"/>
      <c r="B251" s="1"/>
      <c r="C251" s="1"/>
      <c r="D251" s="3"/>
      <c r="E251" s="4"/>
      <c r="F251" s="4"/>
      <c r="G251" s="1"/>
      <c r="H251" s="1"/>
      <c r="I251" s="1"/>
      <c r="J251" s="1"/>
      <c r="K251" s="1"/>
      <c r="L251" s="1"/>
    </row>
    <row r="252" spans="1:12" ht="15.75" customHeight="1">
      <c r="A252" s="1"/>
      <c r="B252" s="1"/>
      <c r="C252" s="1"/>
      <c r="D252" s="3"/>
      <c r="E252" s="4"/>
      <c r="F252" s="4"/>
      <c r="G252" s="1"/>
      <c r="H252" s="1"/>
      <c r="I252" s="1"/>
      <c r="J252" s="1"/>
      <c r="K252" s="1"/>
      <c r="L252" s="1"/>
    </row>
    <row r="253" spans="1:12" ht="15.75" customHeight="1">
      <c r="A253" s="1"/>
      <c r="B253" s="1"/>
      <c r="C253" s="1"/>
      <c r="D253" s="3"/>
      <c r="E253" s="4"/>
      <c r="F253" s="4"/>
      <c r="G253" s="1"/>
      <c r="H253" s="1"/>
      <c r="I253" s="1"/>
      <c r="J253" s="1"/>
      <c r="K253" s="1"/>
      <c r="L253" s="1"/>
    </row>
    <row r="254" spans="1:12" ht="15.75" customHeight="1">
      <c r="A254" s="1"/>
      <c r="B254" s="1"/>
      <c r="C254" s="1"/>
      <c r="D254" s="3"/>
      <c r="E254" s="4"/>
      <c r="F254" s="4"/>
      <c r="G254" s="1"/>
      <c r="H254" s="1"/>
      <c r="I254" s="1"/>
      <c r="J254" s="1"/>
      <c r="K254" s="1"/>
      <c r="L254" s="1"/>
    </row>
    <row r="255" spans="1:12" ht="15.75" customHeight="1">
      <c r="A255" s="1"/>
      <c r="B255" s="1"/>
      <c r="C255" s="1"/>
      <c r="D255" s="3"/>
      <c r="E255" s="4"/>
      <c r="F255" s="4"/>
      <c r="G255" s="1"/>
      <c r="H255" s="1"/>
      <c r="I255" s="1"/>
      <c r="J255" s="1"/>
      <c r="K255" s="1"/>
      <c r="L255" s="1"/>
    </row>
    <row r="256" spans="1:12" ht="15.75" customHeight="1">
      <c r="A256" s="1"/>
      <c r="B256" s="1"/>
      <c r="C256" s="1"/>
      <c r="D256" s="3"/>
      <c r="E256" s="4"/>
      <c r="F256" s="4"/>
      <c r="G256" s="1"/>
      <c r="H256" s="1"/>
      <c r="I256" s="1"/>
      <c r="J256" s="1"/>
      <c r="K256" s="1"/>
      <c r="L256" s="1"/>
    </row>
    <row r="257" spans="1:12" ht="15.75" customHeight="1">
      <c r="A257" s="1"/>
      <c r="B257" s="1"/>
      <c r="C257" s="1"/>
      <c r="D257" s="3"/>
      <c r="E257" s="4"/>
      <c r="F257" s="4"/>
      <c r="G257" s="1"/>
      <c r="H257" s="1"/>
      <c r="I257" s="1"/>
      <c r="J257" s="1"/>
      <c r="K257" s="1"/>
      <c r="L257" s="1"/>
    </row>
    <row r="258" spans="1:12" ht="15.75" customHeight="1">
      <c r="A258" s="1"/>
      <c r="B258" s="1"/>
      <c r="C258" s="1"/>
      <c r="D258" s="3"/>
      <c r="E258" s="4"/>
      <c r="F258" s="4"/>
      <c r="G258" s="1"/>
      <c r="H258" s="1"/>
      <c r="I258" s="1"/>
      <c r="J258" s="1"/>
      <c r="K258" s="1"/>
      <c r="L258" s="1"/>
    </row>
    <row r="259" spans="1:12" ht="15.75" customHeight="1">
      <c r="A259" s="1"/>
      <c r="B259" s="1"/>
      <c r="C259" s="1"/>
      <c r="D259" s="3"/>
      <c r="E259" s="4"/>
      <c r="F259" s="4"/>
      <c r="G259" s="1"/>
      <c r="H259" s="1"/>
      <c r="I259" s="1"/>
      <c r="J259" s="1"/>
      <c r="K259" s="1"/>
      <c r="L259" s="1"/>
    </row>
    <row r="260" spans="1:12" ht="15.75" customHeight="1">
      <c r="A260" s="1"/>
      <c r="B260" s="1"/>
      <c r="C260" s="1"/>
      <c r="D260" s="3"/>
      <c r="E260" s="4"/>
      <c r="F260" s="4"/>
      <c r="G260" s="1"/>
      <c r="H260" s="1"/>
      <c r="I260" s="1"/>
      <c r="J260" s="1"/>
      <c r="K260" s="1"/>
      <c r="L260" s="1"/>
    </row>
    <row r="261" spans="1:12" ht="15.75" customHeight="1">
      <c r="A261" s="1"/>
      <c r="B261" s="1"/>
      <c r="C261" s="1"/>
      <c r="D261" s="3"/>
      <c r="E261" s="4"/>
      <c r="F261" s="4"/>
      <c r="G261" s="1"/>
      <c r="H261" s="1"/>
      <c r="I261" s="1"/>
      <c r="J261" s="1"/>
      <c r="K261" s="1"/>
      <c r="L261" s="1"/>
    </row>
    <row r="262" spans="1:12" ht="15.75" customHeight="1">
      <c r="A262" s="1"/>
      <c r="B262" s="1"/>
      <c r="C262" s="1"/>
      <c r="D262" s="3"/>
      <c r="E262" s="4"/>
      <c r="F262" s="4"/>
      <c r="G262" s="1"/>
      <c r="H262" s="1"/>
      <c r="I262" s="1"/>
      <c r="J262" s="1"/>
      <c r="K262" s="1"/>
      <c r="L262" s="1"/>
    </row>
    <row r="263" spans="1:12" ht="15.75" customHeight="1">
      <c r="A263" s="1"/>
      <c r="B263" s="1"/>
      <c r="C263" s="1"/>
      <c r="D263" s="3"/>
      <c r="E263" s="4"/>
      <c r="F263" s="4"/>
      <c r="G263" s="1"/>
      <c r="H263" s="1"/>
      <c r="I263" s="1"/>
      <c r="J263" s="1"/>
      <c r="K263" s="1"/>
      <c r="L263" s="1"/>
    </row>
    <row r="264" spans="1:12" ht="15.75" customHeight="1">
      <c r="A264" s="1"/>
      <c r="B264" s="1"/>
      <c r="C264" s="1"/>
      <c r="D264" s="3"/>
      <c r="E264" s="4"/>
      <c r="F264" s="4"/>
      <c r="G264" s="1"/>
      <c r="H264" s="1"/>
      <c r="I264" s="1"/>
      <c r="J264" s="1"/>
      <c r="K264" s="1"/>
      <c r="L264" s="1"/>
    </row>
    <row r="265" spans="1:12" ht="15.75" customHeight="1">
      <c r="A265" s="1"/>
      <c r="B265" s="1"/>
      <c r="C265" s="1"/>
      <c r="D265" s="3"/>
      <c r="E265" s="4"/>
      <c r="F265" s="4"/>
      <c r="G265" s="1"/>
      <c r="H265" s="1"/>
      <c r="I265" s="1"/>
      <c r="J265" s="1"/>
      <c r="K265" s="1"/>
      <c r="L265" s="1"/>
    </row>
    <row r="266" spans="1:12" ht="15.75" customHeight="1">
      <c r="A266" s="1"/>
      <c r="B266" s="1"/>
      <c r="C266" s="1"/>
      <c r="D266" s="3"/>
      <c r="E266" s="4"/>
      <c r="F266" s="4"/>
      <c r="G266" s="1"/>
      <c r="H266" s="1"/>
      <c r="I266" s="1"/>
      <c r="J266" s="1"/>
      <c r="K266" s="1"/>
      <c r="L266" s="1"/>
    </row>
    <row r="267" spans="1:12" ht="15.75" customHeight="1">
      <c r="A267" s="1"/>
      <c r="B267" s="1"/>
      <c r="C267" s="1"/>
      <c r="D267" s="3"/>
      <c r="E267" s="4"/>
      <c r="F267" s="4"/>
      <c r="G267" s="1"/>
      <c r="H267" s="1"/>
      <c r="I267" s="1"/>
      <c r="J267" s="1"/>
      <c r="K267" s="1"/>
      <c r="L267" s="1"/>
    </row>
    <row r="268" spans="1:12" ht="15.75" customHeight="1">
      <c r="A268" s="1"/>
      <c r="B268" s="1"/>
      <c r="C268" s="1"/>
      <c r="D268" s="3"/>
      <c r="E268" s="4"/>
      <c r="F268" s="4"/>
      <c r="G268" s="1"/>
      <c r="H268" s="1"/>
      <c r="I268" s="1"/>
      <c r="J268" s="1"/>
      <c r="K268" s="1"/>
      <c r="L268" s="1"/>
    </row>
    <row r="269" spans="1:12" ht="15.75" customHeight="1">
      <c r="A269" s="1"/>
      <c r="B269" s="1"/>
      <c r="C269" s="1"/>
      <c r="D269" s="3"/>
      <c r="E269" s="4"/>
      <c r="F269" s="4"/>
      <c r="G269" s="1"/>
      <c r="H269" s="1"/>
      <c r="I269" s="1"/>
      <c r="J269" s="1"/>
      <c r="K269" s="1"/>
      <c r="L269" s="1"/>
    </row>
    <row r="270" spans="1:12" ht="15.75" customHeight="1">
      <c r="A270" s="1"/>
      <c r="B270" s="1"/>
      <c r="C270" s="1"/>
      <c r="D270" s="3"/>
      <c r="E270" s="4"/>
      <c r="F270" s="4"/>
      <c r="G270" s="1"/>
      <c r="H270" s="1"/>
      <c r="I270" s="1"/>
      <c r="J270" s="1"/>
      <c r="K270" s="1"/>
      <c r="L270" s="1"/>
    </row>
    <row r="271" spans="1:12" ht="15.75" customHeight="1">
      <c r="A271" s="1"/>
      <c r="B271" s="1"/>
      <c r="C271" s="1"/>
      <c r="D271" s="3"/>
      <c r="E271" s="4"/>
      <c r="F271" s="4"/>
      <c r="G271" s="1"/>
      <c r="H271" s="1"/>
      <c r="I271" s="1"/>
      <c r="J271" s="1"/>
      <c r="K271" s="1"/>
      <c r="L271" s="1"/>
    </row>
    <row r="272" spans="1:12" ht="15.75" customHeight="1">
      <c r="A272" s="1"/>
      <c r="B272" s="1"/>
      <c r="C272" s="1"/>
      <c r="D272" s="3"/>
      <c r="E272" s="4"/>
      <c r="F272" s="4"/>
      <c r="G272" s="1"/>
      <c r="H272" s="1"/>
      <c r="I272" s="1"/>
      <c r="J272" s="1"/>
      <c r="K272" s="1"/>
      <c r="L272" s="1"/>
    </row>
    <row r="273" spans="1:12" ht="15.75" customHeight="1">
      <c r="A273" s="1"/>
      <c r="B273" s="1"/>
      <c r="C273" s="1"/>
      <c r="D273" s="3"/>
      <c r="E273" s="4"/>
      <c r="F273" s="4"/>
      <c r="G273" s="1"/>
      <c r="H273" s="1"/>
      <c r="I273" s="1"/>
      <c r="J273" s="1"/>
      <c r="K273" s="1"/>
      <c r="L273" s="1"/>
    </row>
    <row r="274" spans="1:12" ht="15.75" customHeight="1">
      <c r="A274" s="1"/>
      <c r="B274" s="1"/>
      <c r="C274" s="1"/>
      <c r="D274" s="3"/>
      <c r="E274" s="4"/>
      <c r="F274" s="4"/>
      <c r="G274" s="1"/>
      <c r="H274" s="1"/>
      <c r="I274" s="1"/>
      <c r="J274" s="1"/>
      <c r="K274" s="1"/>
      <c r="L274" s="1"/>
    </row>
    <row r="275" spans="1:12" ht="15.75" customHeight="1">
      <c r="A275" s="1"/>
      <c r="B275" s="1"/>
      <c r="C275" s="1"/>
      <c r="D275" s="3"/>
      <c r="E275" s="4"/>
      <c r="F275" s="4"/>
      <c r="G275" s="1"/>
      <c r="H275" s="1"/>
      <c r="I275" s="1"/>
      <c r="J275" s="1"/>
      <c r="K275" s="1"/>
      <c r="L275" s="1"/>
    </row>
    <row r="276" spans="1:12" ht="15.75" customHeight="1">
      <c r="A276" s="1"/>
      <c r="B276" s="1"/>
      <c r="C276" s="1"/>
      <c r="D276" s="3"/>
      <c r="E276" s="4"/>
      <c r="F276" s="4"/>
      <c r="G276" s="1"/>
      <c r="H276" s="1"/>
      <c r="I276" s="1"/>
      <c r="J276" s="1"/>
      <c r="K276" s="1"/>
      <c r="L276" s="1"/>
    </row>
    <row r="277" spans="1:12" ht="15.75" customHeight="1">
      <c r="A277" s="1"/>
      <c r="B277" s="1"/>
      <c r="C277" s="1"/>
      <c r="D277" s="3"/>
      <c r="E277" s="4"/>
      <c r="F277" s="4"/>
      <c r="G277" s="1"/>
      <c r="H277" s="1"/>
      <c r="I277" s="1"/>
      <c r="J277" s="1"/>
      <c r="K277" s="1"/>
      <c r="L277" s="1"/>
    </row>
    <row r="278" spans="1:12" ht="15.75" customHeight="1">
      <c r="A278" s="1"/>
      <c r="B278" s="1"/>
      <c r="C278" s="1"/>
      <c r="D278" s="3"/>
      <c r="E278" s="4"/>
      <c r="F278" s="4"/>
      <c r="G278" s="1"/>
      <c r="H278" s="1"/>
      <c r="I278" s="1"/>
      <c r="J278" s="1"/>
      <c r="K278" s="1"/>
      <c r="L278" s="1"/>
    </row>
    <row r="279" spans="1:12" ht="15.75" customHeight="1">
      <c r="A279" s="1"/>
      <c r="B279" s="1"/>
      <c r="C279" s="1"/>
      <c r="D279" s="3"/>
      <c r="E279" s="4"/>
      <c r="F279" s="4"/>
      <c r="G279" s="1"/>
      <c r="H279" s="1"/>
      <c r="I279" s="1"/>
      <c r="J279" s="1"/>
      <c r="K279" s="1"/>
      <c r="L279" s="1"/>
    </row>
    <row r="280" spans="1:12" ht="15.75" customHeight="1">
      <c r="A280" s="1"/>
      <c r="B280" s="1"/>
      <c r="C280" s="1"/>
      <c r="D280" s="3"/>
      <c r="E280" s="4"/>
      <c r="F280" s="4"/>
      <c r="G280" s="1"/>
      <c r="H280" s="1"/>
      <c r="I280" s="1"/>
      <c r="J280" s="1"/>
      <c r="K280" s="1"/>
      <c r="L280" s="1"/>
    </row>
    <row r="281" spans="1:12" ht="15.75" customHeight="1">
      <c r="A281" s="1"/>
      <c r="B281" s="1"/>
      <c r="C281" s="1"/>
      <c r="D281" s="3"/>
      <c r="E281" s="4"/>
      <c r="F281" s="4"/>
      <c r="G281" s="1"/>
      <c r="H281" s="1"/>
      <c r="I281" s="1"/>
      <c r="J281" s="1"/>
      <c r="K281" s="1"/>
      <c r="L281" s="1"/>
    </row>
    <row r="282" spans="1:12" ht="15.75" customHeight="1">
      <c r="A282" s="1"/>
      <c r="B282" s="1"/>
      <c r="C282" s="1"/>
      <c r="D282" s="3"/>
      <c r="E282" s="4"/>
      <c r="F282" s="4"/>
      <c r="G282" s="1"/>
      <c r="H282" s="1"/>
      <c r="I282" s="1"/>
      <c r="J282" s="1"/>
      <c r="K282" s="1"/>
      <c r="L282" s="1"/>
    </row>
    <row r="283" spans="1:12" ht="15.75" customHeight="1">
      <c r="A283" s="1"/>
      <c r="B283" s="1"/>
      <c r="C283" s="1"/>
      <c r="D283" s="3"/>
      <c r="E283" s="4"/>
      <c r="F283" s="4"/>
      <c r="G283" s="1"/>
      <c r="H283" s="1"/>
      <c r="I283" s="1"/>
      <c r="J283" s="1"/>
      <c r="K283" s="1"/>
      <c r="L283" s="1"/>
    </row>
    <row r="284" spans="1:12" ht="15.75" customHeight="1">
      <c r="A284" s="1"/>
      <c r="B284" s="1"/>
      <c r="C284" s="1"/>
      <c r="D284" s="3"/>
      <c r="E284" s="4"/>
      <c r="F284" s="4"/>
      <c r="G284" s="1"/>
      <c r="H284" s="1"/>
      <c r="I284" s="1"/>
      <c r="J284" s="1"/>
      <c r="K284" s="1"/>
      <c r="L284" s="1"/>
    </row>
    <row r="285" spans="1:12" ht="15.75" customHeight="1">
      <c r="A285" s="1"/>
      <c r="B285" s="1"/>
      <c r="C285" s="1"/>
      <c r="D285" s="3"/>
      <c r="E285" s="4"/>
      <c r="F285" s="4"/>
      <c r="G285" s="1"/>
      <c r="H285" s="1"/>
      <c r="I285" s="1"/>
      <c r="J285" s="1"/>
      <c r="K285" s="1"/>
      <c r="L285" s="1"/>
    </row>
    <row r="286" spans="1:12" ht="15.75" customHeight="1">
      <c r="A286" s="1"/>
      <c r="B286" s="1"/>
      <c r="C286" s="1"/>
      <c r="D286" s="3"/>
      <c r="E286" s="4"/>
      <c r="F286" s="4"/>
      <c r="G286" s="1"/>
      <c r="H286" s="1"/>
      <c r="I286" s="1"/>
      <c r="J286" s="1"/>
      <c r="K286" s="1"/>
      <c r="L286" s="1"/>
    </row>
    <row r="287" spans="1:12" ht="15.75" customHeight="1">
      <c r="A287" s="1"/>
      <c r="B287" s="1"/>
      <c r="C287" s="1"/>
      <c r="D287" s="3"/>
      <c r="E287" s="4"/>
      <c r="F287" s="4"/>
      <c r="G287" s="1"/>
      <c r="H287" s="1"/>
      <c r="I287" s="1"/>
      <c r="J287" s="1"/>
      <c r="K287" s="1"/>
      <c r="L287" s="1"/>
    </row>
    <row r="288" spans="1:12" ht="15.75" customHeight="1">
      <c r="A288" s="1"/>
      <c r="B288" s="1"/>
      <c r="C288" s="1"/>
      <c r="D288" s="3"/>
      <c r="E288" s="4"/>
      <c r="F288" s="4"/>
      <c r="G288" s="1"/>
      <c r="H288" s="1"/>
      <c r="I288" s="1"/>
      <c r="J288" s="1"/>
      <c r="K288" s="1"/>
      <c r="L288" s="1"/>
    </row>
    <row r="289" spans="1:12" ht="15.75" customHeight="1">
      <c r="A289" s="1"/>
      <c r="B289" s="1"/>
      <c r="C289" s="1"/>
      <c r="D289" s="3"/>
      <c r="E289" s="4"/>
      <c r="F289" s="4"/>
      <c r="G289" s="1"/>
      <c r="H289" s="1"/>
      <c r="I289" s="1"/>
      <c r="J289" s="1"/>
      <c r="K289" s="1"/>
      <c r="L289" s="1"/>
    </row>
    <row r="290" spans="1:12" ht="15.75" customHeight="1">
      <c r="A290" s="1"/>
      <c r="B290" s="1"/>
      <c r="C290" s="1"/>
      <c r="D290" s="3"/>
      <c r="E290" s="4"/>
      <c r="F290" s="4"/>
      <c r="G290" s="1"/>
      <c r="H290" s="1"/>
      <c r="I290" s="1"/>
      <c r="J290" s="1"/>
      <c r="K290" s="1"/>
      <c r="L290" s="1"/>
    </row>
    <row r="291" spans="1:12" ht="15.75" customHeight="1">
      <c r="A291" s="1"/>
      <c r="B291" s="1"/>
      <c r="C291" s="1"/>
      <c r="D291" s="3"/>
      <c r="E291" s="4"/>
      <c r="F291" s="4"/>
      <c r="G291" s="1"/>
      <c r="H291" s="1"/>
      <c r="I291" s="1"/>
      <c r="J291" s="1"/>
      <c r="K291" s="1"/>
      <c r="L291" s="1"/>
    </row>
    <row r="292" spans="1:12" ht="15.75" customHeight="1">
      <c r="A292" s="1"/>
      <c r="B292" s="1"/>
      <c r="C292" s="1"/>
      <c r="D292" s="3"/>
      <c r="E292" s="4"/>
      <c r="F292" s="4"/>
      <c r="G292" s="1"/>
      <c r="H292" s="1"/>
      <c r="I292" s="1"/>
      <c r="J292" s="1"/>
      <c r="K292" s="1"/>
      <c r="L292" s="1"/>
    </row>
    <row r="293" spans="1:12" ht="15.75" customHeight="1">
      <c r="A293" s="1"/>
      <c r="B293" s="1"/>
      <c r="C293" s="1"/>
      <c r="D293" s="3"/>
      <c r="E293" s="4"/>
      <c r="F293" s="4"/>
      <c r="G293" s="1"/>
      <c r="H293" s="1"/>
      <c r="I293" s="1"/>
      <c r="J293" s="1"/>
      <c r="K293" s="1"/>
      <c r="L293" s="1"/>
    </row>
    <row r="294" spans="1:12" ht="15.75" customHeight="1">
      <c r="A294" s="1"/>
      <c r="B294" s="1"/>
      <c r="C294" s="1"/>
      <c r="D294" s="3"/>
      <c r="E294" s="4"/>
      <c r="F294" s="4"/>
      <c r="G294" s="1"/>
      <c r="H294" s="1"/>
      <c r="I294" s="1"/>
      <c r="J294" s="1"/>
      <c r="K294" s="1"/>
      <c r="L294" s="1"/>
    </row>
    <row r="295" spans="1:12" ht="15.75" customHeight="1">
      <c r="A295" s="1"/>
      <c r="B295" s="1"/>
      <c r="C295" s="1"/>
      <c r="D295" s="3"/>
      <c r="E295" s="4"/>
      <c r="F295" s="4"/>
      <c r="G295" s="1"/>
      <c r="H295" s="1"/>
      <c r="I295" s="1"/>
      <c r="J295" s="1"/>
      <c r="K295" s="1"/>
      <c r="L295" s="1"/>
    </row>
    <row r="296" spans="1:12" ht="15.75" customHeight="1">
      <c r="A296" s="1"/>
      <c r="B296" s="1"/>
      <c r="C296" s="1"/>
      <c r="D296" s="3"/>
      <c r="E296" s="4"/>
      <c r="F296" s="4"/>
      <c r="G296" s="1"/>
      <c r="H296" s="1"/>
      <c r="I296" s="1"/>
      <c r="J296" s="1"/>
      <c r="K296" s="1"/>
      <c r="L296" s="1"/>
    </row>
    <row r="297" spans="1:12" ht="15.75" customHeight="1">
      <c r="A297" s="1"/>
      <c r="B297" s="1"/>
      <c r="C297" s="1"/>
      <c r="D297" s="3"/>
      <c r="E297" s="4"/>
      <c r="F297" s="4"/>
      <c r="G297" s="1"/>
      <c r="H297" s="1"/>
      <c r="I297" s="1"/>
      <c r="J297" s="1"/>
      <c r="K297" s="1"/>
      <c r="L297" s="1"/>
    </row>
    <row r="298" spans="1:12" ht="15.75" customHeight="1">
      <c r="A298" s="1"/>
      <c r="B298" s="1"/>
      <c r="C298" s="1"/>
      <c r="D298" s="3"/>
      <c r="E298" s="4"/>
      <c r="F298" s="4"/>
      <c r="G298" s="1"/>
      <c r="H298" s="1"/>
      <c r="I298" s="1"/>
      <c r="J298" s="1"/>
      <c r="K298" s="1"/>
      <c r="L298" s="1"/>
    </row>
    <row r="299" spans="1:12" ht="15.75" customHeight="1">
      <c r="A299" s="1"/>
      <c r="B299" s="1"/>
      <c r="C299" s="1"/>
      <c r="D299" s="3"/>
      <c r="E299" s="4"/>
      <c r="F299" s="4"/>
      <c r="G299" s="1"/>
      <c r="H299" s="1"/>
      <c r="I299" s="1"/>
      <c r="J299" s="1"/>
      <c r="K299" s="1"/>
      <c r="L299" s="1"/>
    </row>
    <row r="300" spans="1:12" ht="15.75" customHeight="1">
      <c r="A300" s="1"/>
      <c r="B300" s="1"/>
      <c r="C300" s="1"/>
      <c r="D300" s="3"/>
      <c r="E300" s="4"/>
      <c r="F300" s="4"/>
      <c r="G300" s="1"/>
      <c r="H300" s="1"/>
      <c r="I300" s="1"/>
      <c r="J300" s="1"/>
      <c r="K300" s="1"/>
      <c r="L300" s="1"/>
    </row>
    <row r="301" spans="1:12" ht="15.75" customHeight="1">
      <c r="A301" s="1"/>
      <c r="B301" s="1"/>
      <c r="C301" s="1"/>
      <c r="D301" s="3"/>
      <c r="E301" s="4"/>
      <c r="F301" s="4"/>
      <c r="G301" s="1"/>
      <c r="H301" s="1"/>
      <c r="I301" s="1"/>
      <c r="J301" s="1"/>
      <c r="K301" s="1"/>
      <c r="L301" s="1"/>
    </row>
    <row r="302" spans="1:12" ht="15.75" customHeight="1">
      <c r="A302" s="1"/>
      <c r="B302" s="1"/>
      <c r="C302" s="1"/>
      <c r="D302" s="3"/>
      <c r="E302" s="4"/>
      <c r="F302" s="4"/>
      <c r="G302" s="1"/>
      <c r="H302" s="1"/>
      <c r="I302" s="1"/>
      <c r="J302" s="1"/>
      <c r="K302" s="1"/>
      <c r="L302" s="1"/>
    </row>
    <row r="303" spans="1:12" ht="15.75" customHeight="1">
      <c r="A303" s="1"/>
      <c r="B303" s="1"/>
      <c r="C303" s="1"/>
      <c r="D303" s="3"/>
      <c r="E303" s="4"/>
      <c r="F303" s="4"/>
      <c r="G303" s="1"/>
      <c r="H303" s="1"/>
      <c r="I303" s="1"/>
      <c r="J303" s="1"/>
      <c r="K303" s="1"/>
      <c r="L303" s="1"/>
    </row>
    <row r="304" spans="1:12" ht="15.75" customHeight="1">
      <c r="A304" s="1"/>
      <c r="B304" s="1"/>
      <c r="C304" s="1"/>
      <c r="D304" s="3"/>
      <c r="E304" s="4"/>
      <c r="F304" s="4"/>
      <c r="G304" s="1"/>
      <c r="H304" s="1"/>
      <c r="I304" s="1"/>
      <c r="J304" s="1"/>
      <c r="K304" s="1"/>
      <c r="L304" s="1"/>
    </row>
    <row r="305" spans="1:12" ht="15.75" customHeight="1">
      <c r="A305" s="1"/>
      <c r="B305" s="1"/>
      <c r="C305" s="1"/>
      <c r="D305" s="3"/>
      <c r="E305" s="4"/>
      <c r="F305" s="4"/>
      <c r="G305" s="1"/>
      <c r="H305" s="1"/>
      <c r="I305" s="1"/>
      <c r="J305" s="1"/>
      <c r="K305" s="1"/>
      <c r="L305" s="1"/>
    </row>
    <row r="306" spans="1:12" ht="15.75" customHeight="1">
      <c r="A306" s="1"/>
      <c r="B306" s="1"/>
      <c r="C306" s="1"/>
      <c r="D306" s="3"/>
      <c r="E306" s="4"/>
      <c r="F306" s="4"/>
      <c r="G306" s="1"/>
      <c r="H306" s="1"/>
      <c r="I306" s="1"/>
      <c r="J306" s="1"/>
      <c r="K306" s="1"/>
      <c r="L306" s="1"/>
    </row>
    <row r="307" spans="1:12" ht="15.75" customHeight="1">
      <c r="A307" s="1"/>
      <c r="B307" s="1"/>
      <c r="C307" s="1"/>
      <c r="D307" s="3"/>
      <c r="E307" s="4"/>
      <c r="F307" s="4"/>
      <c r="G307" s="1"/>
      <c r="H307" s="1"/>
      <c r="I307" s="1"/>
      <c r="J307" s="1"/>
      <c r="K307" s="1"/>
      <c r="L307" s="1"/>
    </row>
    <row r="308" spans="1:12" ht="15.75" customHeight="1">
      <c r="A308" s="1"/>
      <c r="B308" s="1"/>
      <c r="C308" s="1"/>
      <c r="D308" s="3"/>
      <c r="E308" s="4"/>
      <c r="F308" s="4"/>
      <c r="G308" s="1"/>
      <c r="H308" s="1"/>
      <c r="I308" s="1"/>
      <c r="J308" s="1"/>
      <c r="K308" s="1"/>
      <c r="L308" s="1"/>
    </row>
    <row r="309" spans="1:12" ht="15.75" customHeight="1">
      <c r="A309" s="1"/>
      <c r="B309" s="1"/>
      <c r="C309" s="1"/>
      <c r="D309" s="3"/>
      <c r="E309" s="4"/>
      <c r="F309" s="4"/>
      <c r="G309" s="1"/>
      <c r="H309" s="1"/>
      <c r="I309" s="1"/>
      <c r="J309" s="1"/>
      <c r="K309" s="1"/>
      <c r="L309" s="1"/>
    </row>
    <row r="310" spans="1:12" ht="15.75" customHeight="1">
      <c r="A310" s="1"/>
      <c r="B310" s="1"/>
      <c r="C310" s="1"/>
      <c r="D310" s="3"/>
      <c r="E310" s="4"/>
      <c r="F310" s="4"/>
      <c r="G310" s="1"/>
      <c r="H310" s="1"/>
      <c r="I310" s="1"/>
      <c r="J310" s="1"/>
      <c r="K310" s="1"/>
      <c r="L310" s="1"/>
    </row>
    <row r="311" spans="1:12" ht="15.75" customHeight="1">
      <c r="A311" s="1"/>
      <c r="B311" s="1"/>
      <c r="C311" s="1"/>
      <c r="D311" s="3"/>
      <c r="E311" s="4"/>
      <c r="F311" s="4"/>
      <c r="G311" s="1"/>
      <c r="H311" s="1"/>
      <c r="I311" s="1"/>
      <c r="J311" s="1"/>
      <c r="K311" s="1"/>
      <c r="L311" s="1"/>
    </row>
    <row r="312" spans="1:12" ht="15.75" customHeight="1">
      <c r="A312" s="1"/>
      <c r="B312" s="1"/>
      <c r="C312" s="1"/>
      <c r="D312" s="3"/>
      <c r="E312" s="4"/>
      <c r="F312" s="4"/>
      <c r="G312" s="1"/>
      <c r="H312" s="1"/>
      <c r="I312" s="1"/>
      <c r="J312" s="1"/>
      <c r="K312" s="1"/>
      <c r="L312" s="1"/>
    </row>
    <row r="313" spans="1:12" ht="15.75" customHeight="1">
      <c r="A313" s="1"/>
      <c r="B313" s="1"/>
      <c r="C313" s="1"/>
      <c r="D313" s="3"/>
      <c r="E313" s="4"/>
      <c r="F313" s="4"/>
      <c r="G313" s="1"/>
      <c r="H313" s="1"/>
      <c r="I313" s="1"/>
      <c r="J313" s="1"/>
      <c r="K313" s="1"/>
      <c r="L313" s="1"/>
    </row>
    <row r="314" spans="1:12" ht="15.75" customHeight="1">
      <c r="A314" s="1"/>
      <c r="B314" s="1"/>
      <c r="C314" s="1"/>
      <c r="D314" s="3"/>
      <c r="E314" s="4"/>
      <c r="F314" s="4"/>
      <c r="G314" s="1"/>
      <c r="H314" s="1"/>
      <c r="I314" s="1"/>
      <c r="J314" s="1"/>
      <c r="K314" s="1"/>
      <c r="L314" s="1"/>
    </row>
    <row r="315" spans="1:12" ht="15.75" customHeight="1">
      <c r="A315" s="1"/>
      <c r="B315" s="1"/>
      <c r="C315" s="1"/>
      <c r="D315" s="3"/>
      <c r="E315" s="4"/>
      <c r="F315" s="4"/>
      <c r="G315" s="1"/>
      <c r="H315" s="1"/>
      <c r="I315" s="1"/>
      <c r="J315" s="1"/>
      <c r="K315" s="1"/>
      <c r="L315" s="1"/>
    </row>
    <row r="316" spans="1:12" ht="15.75" customHeight="1">
      <c r="A316" s="1"/>
      <c r="B316" s="1"/>
      <c r="C316" s="1"/>
      <c r="D316" s="3"/>
      <c r="E316" s="4"/>
      <c r="F316" s="4"/>
      <c r="G316" s="1"/>
      <c r="H316" s="1"/>
      <c r="I316" s="1"/>
      <c r="J316" s="1"/>
      <c r="K316" s="1"/>
      <c r="L316" s="1"/>
    </row>
    <row r="317" spans="1:12" ht="15.75" customHeight="1">
      <c r="A317" s="1"/>
      <c r="B317" s="1"/>
      <c r="C317" s="1"/>
      <c r="D317" s="3"/>
      <c r="E317" s="4"/>
      <c r="F317" s="4"/>
      <c r="G317" s="1"/>
      <c r="H317" s="1"/>
      <c r="I317" s="1"/>
      <c r="J317" s="1"/>
      <c r="K317" s="1"/>
      <c r="L317" s="1"/>
    </row>
    <row r="318" spans="1:12" ht="15.75" customHeight="1">
      <c r="A318" s="1"/>
      <c r="B318" s="1"/>
      <c r="C318" s="1"/>
      <c r="D318" s="3"/>
      <c r="E318" s="4"/>
      <c r="F318" s="4"/>
      <c r="G318" s="1"/>
      <c r="H318" s="1"/>
      <c r="I318" s="1"/>
      <c r="J318" s="1"/>
      <c r="K318" s="1"/>
      <c r="L318" s="1"/>
    </row>
    <row r="319" spans="1:12" ht="15.75" customHeight="1">
      <c r="A319" s="1"/>
      <c r="B319" s="1"/>
      <c r="C319" s="1"/>
      <c r="D319" s="3"/>
      <c r="E319" s="4"/>
      <c r="F319" s="4"/>
      <c r="G319" s="1"/>
      <c r="H319" s="1"/>
      <c r="I319" s="1"/>
      <c r="J319" s="1"/>
      <c r="K319" s="1"/>
      <c r="L319" s="1"/>
    </row>
    <row r="320" spans="1:12" ht="15.75" customHeight="1">
      <c r="A320" s="1"/>
      <c r="B320" s="1"/>
      <c r="C320" s="1"/>
      <c r="D320" s="3"/>
      <c r="E320" s="4"/>
      <c r="F320" s="4"/>
      <c r="G320" s="1"/>
      <c r="H320" s="1"/>
      <c r="I320" s="1"/>
      <c r="J320" s="1"/>
      <c r="K320" s="1"/>
      <c r="L320" s="1"/>
    </row>
    <row r="321" spans="1:12" ht="15.75" customHeight="1">
      <c r="A321" s="1"/>
      <c r="B321" s="1"/>
      <c r="C321" s="1"/>
      <c r="D321" s="3"/>
      <c r="E321" s="4"/>
      <c r="F321" s="4"/>
      <c r="G321" s="1"/>
      <c r="H321" s="1"/>
      <c r="I321" s="1"/>
      <c r="J321" s="1"/>
      <c r="K321" s="1"/>
      <c r="L321" s="1"/>
    </row>
    <row r="322" spans="1:12" ht="15.75" customHeight="1">
      <c r="A322" s="1"/>
      <c r="B322" s="1"/>
      <c r="C322" s="1"/>
      <c r="D322" s="3"/>
      <c r="E322" s="4"/>
      <c r="F322" s="4"/>
      <c r="G322" s="1"/>
      <c r="H322" s="1"/>
      <c r="I322" s="1"/>
      <c r="J322" s="1"/>
      <c r="K322" s="1"/>
      <c r="L322" s="1"/>
    </row>
    <row r="323" spans="1:12" ht="15.75" customHeight="1">
      <c r="A323" s="1"/>
      <c r="B323" s="1"/>
      <c r="C323" s="1"/>
      <c r="D323" s="3"/>
      <c r="E323" s="4"/>
      <c r="F323" s="4"/>
      <c r="G323" s="1"/>
      <c r="H323" s="1"/>
      <c r="I323" s="1"/>
      <c r="J323" s="1"/>
      <c r="K323" s="1"/>
      <c r="L323" s="1"/>
    </row>
    <row r="324" spans="1:12" ht="15.75" customHeight="1">
      <c r="A324" s="1"/>
      <c r="B324" s="1"/>
      <c r="C324" s="1"/>
      <c r="D324" s="3"/>
      <c r="E324" s="4"/>
      <c r="F324" s="4"/>
      <c r="G324" s="1"/>
      <c r="H324" s="1"/>
      <c r="I324" s="1"/>
      <c r="J324" s="1"/>
      <c r="K324" s="1"/>
      <c r="L324" s="1"/>
    </row>
    <row r="325" spans="1:12" ht="15.75" customHeight="1">
      <c r="A325" s="1"/>
      <c r="B325" s="1"/>
      <c r="C325" s="1"/>
      <c r="D325" s="3"/>
      <c r="E325" s="4"/>
      <c r="F325" s="4"/>
      <c r="G325" s="1"/>
      <c r="H325" s="1"/>
      <c r="I325" s="1"/>
      <c r="J325" s="1"/>
      <c r="K325" s="1"/>
      <c r="L325" s="1"/>
    </row>
    <row r="326" spans="1:12" ht="15.75" customHeight="1">
      <c r="A326" s="1"/>
      <c r="B326" s="1"/>
      <c r="C326" s="1"/>
      <c r="D326" s="3"/>
      <c r="E326" s="4"/>
      <c r="F326" s="4"/>
      <c r="G326" s="1"/>
      <c r="H326" s="1"/>
      <c r="I326" s="1"/>
      <c r="J326" s="1"/>
      <c r="K326" s="1"/>
      <c r="L326" s="1"/>
    </row>
    <row r="327" spans="1:12" ht="15.75" customHeight="1">
      <c r="A327" s="1"/>
      <c r="B327" s="1"/>
      <c r="C327" s="1"/>
      <c r="D327" s="3"/>
      <c r="E327" s="4"/>
      <c r="F327" s="4"/>
      <c r="G327" s="1"/>
      <c r="H327" s="1"/>
      <c r="I327" s="1"/>
      <c r="J327" s="1"/>
      <c r="K327" s="1"/>
      <c r="L327" s="1"/>
    </row>
    <row r="328" spans="1:12" ht="15.75" customHeight="1">
      <c r="A328" s="1"/>
      <c r="B328" s="1"/>
      <c r="C328" s="1"/>
      <c r="D328" s="3"/>
      <c r="E328" s="4"/>
      <c r="F328" s="4"/>
      <c r="G328" s="1"/>
      <c r="H328" s="1"/>
      <c r="I328" s="1"/>
      <c r="J328" s="1"/>
      <c r="K328" s="1"/>
      <c r="L328" s="1"/>
    </row>
    <row r="329" spans="1:12" ht="15.75" customHeight="1">
      <c r="A329" s="1"/>
      <c r="B329" s="1"/>
      <c r="C329" s="1"/>
      <c r="D329" s="3"/>
      <c r="E329" s="4"/>
      <c r="F329" s="4"/>
      <c r="G329" s="1"/>
      <c r="H329" s="1"/>
      <c r="I329" s="1"/>
      <c r="J329" s="1"/>
      <c r="K329" s="1"/>
      <c r="L329" s="1"/>
    </row>
    <row r="330" spans="1:12" ht="15.75" customHeight="1">
      <c r="A330" s="1"/>
      <c r="B330" s="1"/>
      <c r="C330" s="1"/>
      <c r="D330" s="3"/>
      <c r="E330" s="4"/>
      <c r="F330" s="4"/>
      <c r="G330" s="1"/>
      <c r="H330" s="1"/>
      <c r="I330" s="1"/>
      <c r="J330" s="1"/>
      <c r="K330" s="1"/>
      <c r="L330" s="1"/>
    </row>
    <row r="331" spans="1:12" ht="15.75" customHeight="1">
      <c r="A331" s="1"/>
      <c r="B331" s="1"/>
      <c r="C331" s="1"/>
      <c r="D331" s="3"/>
      <c r="E331" s="4"/>
      <c r="F331" s="4"/>
      <c r="G331" s="1"/>
      <c r="H331" s="1"/>
      <c r="I331" s="1"/>
      <c r="J331" s="1"/>
      <c r="K331" s="1"/>
      <c r="L331" s="1"/>
    </row>
    <row r="332" spans="1:12" ht="15.75" customHeight="1">
      <c r="A332" s="1"/>
      <c r="B332" s="1"/>
      <c r="C332" s="1"/>
      <c r="D332" s="3"/>
      <c r="E332" s="4"/>
      <c r="F332" s="4"/>
      <c r="G332" s="1"/>
      <c r="H332" s="1"/>
      <c r="I332" s="1"/>
      <c r="J332" s="1"/>
      <c r="K332" s="1"/>
      <c r="L332" s="1"/>
    </row>
    <row r="333" spans="1:12" ht="15.75" customHeight="1">
      <c r="A333" s="1"/>
      <c r="B333" s="1"/>
      <c r="C333" s="1"/>
      <c r="D333" s="3"/>
      <c r="E333" s="4"/>
      <c r="F333" s="4"/>
      <c r="G333" s="1"/>
      <c r="H333" s="1"/>
      <c r="I333" s="1"/>
      <c r="J333" s="1"/>
      <c r="K333" s="1"/>
      <c r="L333" s="1"/>
    </row>
    <row r="334" spans="1:12" ht="15.75" customHeight="1">
      <c r="A334" s="1"/>
      <c r="B334" s="1"/>
      <c r="C334" s="1"/>
      <c r="D334" s="3"/>
      <c r="E334" s="4"/>
      <c r="F334" s="4"/>
      <c r="G334" s="1"/>
      <c r="H334" s="1"/>
      <c r="I334" s="1"/>
      <c r="J334" s="1"/>
      <c r="K334" s="1"/>
      <c r="L334" s="1"/>
    </row>
    <row r="335" spans="1:12" ht="15.75" customHeight="1">
      <c r="A335" s="1"/>
      <c r="B335" s="1"/>
      <c r="C335" s="1"/>
      <c r="D335" s="3"/>
      <c r="E335" s="4"/>
      <c r="F335" s="4"/>
      <c r="G335" s="1"/>
      <c r="H335" s="1"/>
      <c r="I335" s="1"/>
      <c r="J335" s="1"/>
      <c r="K335" s="1"/>
      <c r="L335" s="1"/>
    </row>
    <row r="336" spans="1:12" ht="15.75" customHeight="1">
      <c r="A336" s="1"/>
      <c r="B336" s="1"/>
      <c r="C336" s="1"/>
      <c r="D336" s="3"/>
      <c r="E336" s="4"/>
      <c r="F336" s="4"/>
      <c r="G336" s="1"/>
      <c r="H336" s="1"/>
      <c r="I336" s="1"/>
      <c r="J336" s="1"/>
      <c r="K336" s="1"/>
      <c r="L336" s="1"/>
    </row>
    <row r="337" spans="1:12" ht="15.75" customHeight="1">
      <c r="A337" s="1"/>
      <c r="B337" s="1"/>
      <c r="C337" s="1"/>
      <c r="D337" s="3"/>
      <c r="E337" s="4"/>
      <c r="F337" s="4"/>
      <c r="G337" s="1"/>
      <c r="H337" s="1"/>
      <c r="I337" s="1"/>
      <c r="J337" s="1"/>
      <c r="K337" s="1"/>
      <c r="L337" s="1"/>
    </row>
    <row r="338" spans="1:12" ht="15.75" customHeight="1">
      <c r="A338" s="1"/>
      <c r="B338" s="1"/>
      <c r="C338" s="1"/>
      <c r="D338" s="3"/>
      <c r="E338" s="4"/>
      <c r="F338" s="4"/>
      <c r="G338" s="1"/>
      <c r="H338" s="1"/>
      <c r="I338" s="1"/>
      <c r="J338" s="1"/>
      <c r="K338" s="1"/>
      <c r="L338" s="1"/>
    </row>
    <row r="339" spans="1:12" ht="15.75" customHeight="1">
      <c r="A339" s="1"/>
      <c r="B339" s="1"/>
      <c r="C339" s="1"/>
      <c r="D339" s="3"/>
      <c r="E339" s="4"/>
      <c r="F339" s="4"/>
      <c r="G339" s="1"/>
      <c r="H339" s="1"/>
      <c r="I339" s="1"/>
      <c r="J339" s="1"/>
      <c r="K339" s="1"/>
      <c r="L339" s="1"/>
    </row>
    <row r="340" spans="1:12" ht="15.75" customHeight="1">
      <c r="A340" s="1"/>
      <c r="B340" s="1"/>
      <c r="C340" s="1"/>
      <c r="D340" s="3"/>
      <c r="E340" s="4"/>
      <c r="F340" s="4"/>
      <c r="G340" s="1"/>
      <c r="H340" s="1"/>
      <c r="I340" s="1"/>
      <c r="J340" s="1"/>
      <c r="K340" s="1"/>
      <c r="L340" s="1"/>
    </row>
    <row r="341" spans="1:12" ht="15.75" customHeight="1">
      <c r="A341" s="1"/>
      <c r="B341" s="1"/>
      <c r="C341" s="1"/>
      <c r="D341" s="3"/>
      <c r="E341" s="4"/>
      <c r="F341" s="4"/>
      <c r="G341" s="1"/>
      <c r="H341" s="1"/>
      <c r="I341" s="1"/>
      <c r="J341" s="1"/>
      <c r="K341" s="1"/>
      <c r="L341" s="1"/>
    </row>
    <row r="342" spans="1:12" ht="15.75" customHeight="1">
      <c r="A342" s="1"/>
      <c r="B342" s="1"/>
      <c r="C342" s="1"/>
      <c r="D342" s="3"/>
      <c r="E342" s="4"/>
      <c r="F342" s="4"/>
      <c r="G342" s="1"/>
      <c r="H342" s="1"/>
      <c r="I342" s="1"/>
      <c r="J342" s="1"/>
      <c r="K342" s="1"/>
      <c r="L342" s="1"/>
    </row>
    <row r="343" spans="1:12" ht="15.75" customHeight="1">
      <c r="A343" s="1"/>
      <c r="B343" s="1"/>
      <c r="C343" s="1"/>
      <c r="D343" s="3"/>
      <c r="E343" s="4"/>
      <c r="F343" s="4"/>
      <c r="G343" s="1"/>
      <c r="H343" s="1"/>
      <c r="I343" s="1"/>
      <c r="J343" s="1"/>
      <c r="K343" s="1"/>
      <c r="L343" s="1"/>
    </row>
    <row r="344" spans="1:12" ht="15.75" customHeight="1">
      <c r="A344" s="1"/>
      <c r="B344" s="1"/>
      <c r="C344" s="1"/>
      <c r="D344" s="3"/>
      <c r="E344" s="4"/>
      <c r="F344" s="4"/>
      <c r="G344" s="1"/>
      <c r="H344" s="1"/>
      <c r="I344" s="1"/>
      <c r="J344" s="1"/>
      <c r="K344" s="1"/>
      <c r="L344" s="1"/>
    </row>
    <row r="345" spans="1:12" ht="15.75" customHeight="1">
      <c r="A345" s="1"/>
      <c r="B345" s="1"/>
      <c r="C345" s="1"/>
      <c r="D345" s="3"/>
      <c r="E345" s="4"/>
      <c r="F345" s="4"/>
      <c r="G345" s="1"/>
      <c r="H345" s="1"/>
      <c r="I345" s="1"/>
      <c r="J345" s="1"/>
      <c r="K345" s="1"/>
      <c r="L345" s="1"/>
    </row>
    <row r="346" spans="1:12" ht="15.75" customHeight="1">
      <c r="A346" s="1"/>
      <c r="B346" s="1"/>
      <c r="C346" s="1"/>
      <c r="D346" s="3"/>
      <c r="E346" s="4"/>
      <c r="F346" s="4"/>
      <c r="G346" s="1"/>
      <c r="H346" s="1"/>
      <c r="I346" s="1"/>
      <c r="J346" s="1"/>
      <c r="K346" s="1"/>
      <c r="L346" s="1"/>
    </row>
    <row r="347" spans="1:12" ht="15.75" customHeight="1">
      <c r="A347" s="1"/>
      <c r="B347" s="1"/>
      <c r="C347" s="1"/>
      <c r="D347" s="3"/>
      <c r="E347" s="4"/>
      <c r="F347" s="4"/>
      <c r="G347" s="1"/>
      <c r="H347" s="1"/>
      <c r="I347" s="1"/>
      <c r="J347" s="1"/>
      <c r="K347" s="1"/>
      <c r="L347" s="1"/>
    </row>
    <row r="348" spans="1:12" ht="15.75" customHeight="1">
      <c r="A348" s="1"/>
      <c r="B348" s="1"/>
      <c r="C348" s="1"/>
      <c r="D348" s="3"/>
      <c r="E348" s="4"/>
      <c r="F348" s="4"/>
      <c r="G348" s="1"/>
      <c r="H348" s="1"/>
      <c r="I348" s="1"/>
      <c r="J348" s="1"/>
      <c r="K348" s="1"/>
      <c r="L348" s="1"/>
    </row>
    <row r="349" spans="1:12" ht="15.75" customHeight="1">
      <c r="A349" s="1"/>
      <c r="B349" s="1"/>
      <c r="C349" s="1"/>
      <c r="D349" s="3"/>
      <c r="E349" s="4"/>
      <c r="F349" s="4"/>
      <c r="G349" s="1"/>
      <c r="H349" s="1"/>
      <c r="I349" s="1"/>
      <c r="J349" s="1"/>
      <c r="K349" s="1"/>
      <c r="L349" s="1"/>
    </row>
    <row r="350" spans="1:12" ht="15.75" customHeight="1">
      <c r="A350" s="1"/>
      <c r="B350" s="1"/>
      <c r="C350" s="1"/>
      <c r="D350" s="3"/>
      <c r="E350" s="4"/>
      <c r="F350" s="4"/>
      <c r="G350" s="1"/>
      <c r="H350" s="1"/>
      <c r="I350" s="1"/>
      <c r="J350" s="1"/>
      <c r="K350" s="1"/>
      <c r="L350" s="1"/>
    </row>
    <row r="351" spans="1:12" ht="15.75" customHeight="1">
      <c r="A351" s="1"/>
      <c r="B351" s="1"/>
      <c r="C351" s="1"/>
      <c r="D351" s="3"/>
      <c r="E351" s="4"/>
      <c r="F351" s="4"/>
      <c r="G351" s="1"/>
      <c r="H351" s="1"/>
      <c r="I351" s="1"/>
      <c r="J351" s="1"/>
      <c r="K351" s="1"/>
      <c r="L351" s="1"/>
    </row>
    <row r="352" spans="1:12" ht="15.75" customHeight="1">
      <c r="A352" s="1"/>
      <c r="B352" s="1"/>
      <c r="C352" s="1"/>
      <c r="D352" s="3"/>
      <c r="E352" s="4"/>
      <c r="F352" s="4"/>
      <c r="G352" s="1"/>
      <c r="H352" s="1"/>
      <c r="I352" s="1"/>
      <c r="J352" s="1"/>
      <c r="K352" s="1"/>
      <c r="L352" s="1"/>
    </row>
    <row r="353" spans="1:12" ht="15.75" customHeight="1">
      <c r="A353" s="1"/>
      <c r="B353" s="1"/>
      <c r="C353" s="1"/>
      <c r="D353" s="3"/>
      <c r="E353" s="4"/>
      <c r="F353" s="4"/>
      <c r="G353" s="1"/>
      <c r="H353" s="1"/>
      <c r="I353" s="1"/>
      <c r="J353" s="1"/>
      <c r="K353" s="1"/>
      <c r="L353" s="1"/>
    </row>
    <row r="354" spans="1:12" ht="15.75" customHeight="1">
      <c r="A354" s="1"/>
      <c r="B354" s="1"/>
      <c r="C354" s="1"/>
      <c r="D354" s="3"/>
      <c r="E354" s="4"/>
      <c r="F354" s="4"/>
      <c r="G354" s="1"/>
      <c r="H354" s="1"/>
      <c r="I354" s="1"/>
      <c r="J354" s="1"/>
      <c r="K354" s="1"/>
      <c r="L354" s="1"/>
    </row>
    <row r="355" spans="1:12" ht="15.75" customHeight="1">
      <c r="A355" s="1"/>
      <c r="B355" s="1"/>
      <c r="C355" s="1"/>
      <c r="D355" s="3"/>
      <c r="E355" s="4"/>
      <c r="F355" s="4"/>
      <c r="G355" s="1"/>
      <c r="H355" s="1"/>
      <c r="I355" s="1"/>
      <c r="J355" s="1"/>
      <c r="K355" s="1"/>
      <c r="L355" s="1"/>
    </row>
    <row r="356" spans="1:12" ht="15.75" customHeight="1">
      <c r="A356" s="1"/>
      <c r="B356" s="1"/>
      <c r="C356" s="1"/>
      <c r="D356" s="3"/>
      <c r="E356" s="4"/>
      <c r="F356" s="4"/>
      <c r="G356" s="1"/>
      <c r="H356" s="1"/>
      <c r="I356" s="1"/>
      <c r="J356" s="1"/>
      <c r="K356" s="1"/>
      <c r="L356" s="1"/>
    </row>
    <row r="357" spans="1:12" ht="15.75" customHeight="1">
      <c r="A357" s="1"/>
      <c r="B357" s="1"/>
      <c r="C357" s="1"/>
      <c r="D357" s="3"/>
      <c r="E357" s="4"/>
      <c r="F357" s="4"/>
      <c r="G357" s="1"/>
      <c r="H357" s="1"/>
      <c r="I357" s="1"/>
      <c r="J357" s="1"/>
      <c r="K357" s="1"/>
      <c r="L357" s="1"/>
    </row>
    <row r="358" spans="1:12" ht="15.75" customHeight="1">
      <c r="A358" s="1"/>
      <c r="B358" s="1"/>
      <c r="C358" s="1"/>
      <c r="D358" s="3"/>
      <c r="E358" s="4"/>
      <c r="F358" s="4"/>
      <c r="G358" s="1"/>
      <c r="H358" s="1"/>
      <c r="I358" s="1"/>
      <c r="J358" s="1"/>
      <c r="K358" s="1"/>
      <c r="L358" s="1"/>
    </row>
    <row r="359" spans="1:12" ht="15.75" customHeight="1">
      <c r="A359" s="1"/>
      <c r="B359" s="1"/>
      <c r="C359" s="1"/>
      <c r="D359" s="3"/>
      <c r="E359" s="4"/>
      <c r="F359" s="4"/>
      <c r="G359" s="1"/>
      <c r="H359" s="1"/>
      <c r="I359" s="1"/>
      <c r="J359" s="1"/>
      <c r="K359" s="1"/>
      <c r="L359" s="1"/>
    </row>
    <row r="360" spans="1:12" ht="15.75" customHeight="1">
      <c r="A360" s="1"/>
      <c r="B360" s="1"/>
      <c r="C360" s="1"/>
      <c r="D360" s="3"/>
      <c r="E360" s="4"/>
      <c r="F360" s="4"/>
      <c r="G360" s="1"/>
      <c r="H360" s="1"/>
      <c r="I360" s="1"/>
      <c r="J360" s="1"/>
      <c r="K360" s="1"/>
      <c r="L360" s="1"/>
    </row>
    <row r="361" spans="1:12" ht="15.75" customHeight="1">
      <c r="A361" s="1"/>
      <c r="B361" s="1"/>
      <c r="C361" s="1"/>
      <c r="D361" s="3"/>
      <c r="E361" s="4"/>
      <c r="F361" s="4"/>
      <c r="G361" s="1"/>
      <c r="H361" s="1"/>
      <c r="I361" s="1"/>
      <c r="J361" s="1"/>
      <c r="K361" s="1"/>
      <c r="L361" s="1"/>
    </row>
    <row r="362" spans="1:12" ht="15.75" customHeight="1">
      <c r="A362" s="1"/>
      <c r="B362" s="1"/>
      <c r="C362" s="1"/>
      <c r="D362" s="3"/>
      <c r="E362" s="4"/>
      <c r="F362" s="4"/>
      <c r="G362" s="1"/>
      <c r="H362" s="1"/>
      <c r="I362" s="1"/>
      <c r="J362" s="1"/>
      <c r="K362" s="1"/>
      <c r="L362" s="1"/>
    </row>
    <row r="363" spans="1:12" ht="15.75" customHeight="1">
      <c r="A363" s="1"/>
      <c r="B363" s="1"/>
      <c r="C363" s="1"/>
      <c r="D363" s="3"/>
      <c r="E363" s="4"/>
      <c r="F363" s="4"/>
      <c r="G363" s="1"/>
      <c r="H363" s="1"/>
      <c r="I363" s="1"/>
      <c r="J363" s="1"/>
      <c r="K363" s="1"/>
      <c r="L363" s="1"/>
    </row>
    <row r="364" spans="1:12" ht="15.75" customHeight="1">
      <c r="A364" s="1"/>
      <c r="B364" s="1"/>
      <c r="C364" s="1"/>
      <c r="D364" s="3"/>
      <c r="E364" s="4"/>
      <c r="F364" s="4"/>
      <c r="G364" s="1"/>
      <c r="H364" s="1"/>
      <c r="I364" s="1"/>
      <c r="J364" s="1"/>
      <c r="K364" s="1"/>
      <c r="L364" s="1"/>
    </row>
    <row r="365" spans="1:12" ht="15.75" customHeight="1">
      <c r="A365" s="1"/>
      <c r="B365" s="1"/>
      <c r="C365" s="1"/>
      <c r="D365" s="3"/>
      <c r="E365" s="4"/>
      <c r="F365" s="4"/>
      <c r="G365" s="1"/>
      <c r="H365" s="1"/>
      <c r="I365" s="1"/>
      <c r="J365" s="1"/>
      <c r="K365" s="1"/>
      <c r="L365" s="1"/>
    </row>
    <row r="366" spans="1:12" ht="15.75" customHeight="1">
      <c r="A366" s="1"/>
      <c r="B366" s="1"/>
      <c r="C366" s="1"/>
      <c r="D366" s="3"/>
      <c r="E366" s="4"/>
      <c r="F366" s="4"/>
      <c r="G366" s="1"/>
      <c r="H366" s="1"/>
      <c r="I366" s="1"/>
      <c r="J366" s="1"/>
      <c r="K366" s="1"/>
      <c r="L366" s="1"/>
    </row>
    <row r="367" spans="1:12" ht="15.75" customHeight="1">
      <c r="A367" s="1"/>
      <c r="B367" s="1"/>
      <c r="C367" s="1"/>
      <c r="D367" s="3"/>
      <c r="E367" s="4"/>
      <c r="F367" s="4"/>
      <c r="G367" s="1"/>
      <c r="H367" s="1"/>
      <c r="I367" s="1"/>
      <c r="J367" s="1"/>
      <c r="K367" s="1"/>
      <c r="L367" s="1"/>
    </row>
    <row r="368" spans="1:12" ht="15.75" customHeight="1">
      <c r="A368" s="1"/>
      <c r="B368" s="1"/>
      <c r="C368" s="1"/>
      <c r="D368" s="3"/>
      <c r="E368" s="4"/>
      <c r="F368" s="4"/>
      <c r="G368" s="1"/>
      <c r="H368" s="1"/>
      <c r="I368" s="1"/>
      <c r="J368" s="1"/>
      <c r="K368" s="1"/>
      <c r="L368" s="1"/>
    </row>
    <row r="369" spans="1:12" ht="15.75" customHeight="1">
      <c r="A369" s="1"/>
      <c r="B369" s="1"/>
      <c r="C369" s="1"/>
      <c r="D369" s="3"/>
      <c r="E369" s="4"/>
      <c r="F369" s="4"/>
      <c r="G369" s="1"/>
      <c r="H369" s="1"/>
      <c r="I369" s="1"/>
      <c r="J369" s="1"/>
      <c r="K369" s="1"/>
      <c r="L369" s="1"/>
    </row>
    <row r="370" spans="1:12" ht="15.75" customHeight="1">
      <c r="A370" s="1"/>
      <c r="B370" s="1"/>
      <c r="C370" s="1"/>
      <c r="D370" s="3"/>
      <c r="E370" s="4"/>
      <c r="F370" s="4"/>
      <c r="G370" s="1"/>
      <c r="H370" s="1"/>
      <c r="I370" s="1"/>
      <c r="J370" s="1"/>
      <c r="K370" s="1"/>
      <c r="L370" s="1"/>
    </row>
    <row r="371" spans="1:12" ht="15.75" customHeight="1">
      <c r="A371" s="1"/>
      <c r="B371" s="1"/>
      <c r="C371" s="1"/>
      <c r="D371" s="3"/>
      <c r="E371" s="4"/>
      <c r="F371" s="4"/>
      <c r="G371" s="1"/>
      <c r="H371" s="1"/>
      <c r="I371" s="1"/>
      <c r="J371" s="1"/>
      <c r="K371" s="1"/>
      <c r="L371" s="1"/>
    </row>
    <row r="372" spans="1:12" ht="15.75" customHeight="1">
      <c r="A372" s="1"/>
      <c r="B372" s="1"/>
      <c r="C372" s="1"/>
      <c r="D372" s="3"/>
      <c r="E372" s="4"/>
      <c r="F372" s="4"/>
      <c r="G372" s="1"/>
      <c r="H372" s="1"/>
      <c r="I372" s="1"/>
      <c r="J372" s="1"/>
      <c r="K372" s="1"/>
      <c r="L372" s="1"/>
    </row>
    <row r="373" spans="1:12" ht="15.75" customHeight="1">
      <c r="A373" s="1"/>
      <c r="B373" s="1"/>
      <c r="C373" s="1"/>
      <c r="D373" s="3"/>
      <c r="E373" s="4"/>
      <c r="F373" s="4"/>
      <c r="G373" s="1"/>
      <c r="H373" s="1"/>
      <c r="I373" s="1"/>
      <c r="J373" s="1"/>
      <c r="K373" s="1"/>
      <c r="L373" s="1"/>
    </row>
    <row r="374" spans="1:12" ht="15.75" customHeight="1">
      <c r="A374" s="1"/>
      <c r="B374" s="1"/>
      <c r="C374" s="1"/>
      <c r="D374" s="3"/>
      <c r="E374" s="4"/>
      <c r="F374" s="4"/>
      <c r="G374" s="1"/>
      <c r="H374" s="1"/>
      <c r="I374" s="1"/>
      <c r="J374" s="1"/>
      <c r="K374" s="1"/>
      <c r="L374" s="1"/>
    </row>
    <row r="375" spans="1:12" ht="15.75" customHeight="1">
      <c r="A375" s="1"/>
      <c r="B375" s="1"/>
      <c r="C375" s="1"/>
      <c r="D375" s="3"/>
      <c r="E375" s="4"/>
      <c r="F375" s="4"/>
      <c r="G375" s="1"/>
      <c r="H375" s="1"/>
      <c r="I375" s="1"/>
      <c r="J375" s="1"/>
      <c r="K375" s="1"/>
      <c r="L375" s="1"/>
    </row>
    <row r="376" spans="1:12" ht="15.75" customHeight="1">
      <c r="A376" s="1"/>
      <c r="B376" s="1"/>
      <c r="C376" s="1"/>
      <c r="D376" s="3"/>
      <c r="E376" s="4"/>
      <c r="F376" s="4"/>
      <c r="G376" s="1"/>
      <c r="H376" s="1"/>
      <c r="I376" s="1"/>
      <c r="J376" s="1"/>
      <c r="K376" s="1"/>
      <c r="L376" s="1"/>
    </row>
    <row r="377" spans="1:12" ht="15.75" customHeight="1">
      <c r="A377" s="1"/>
      <c r="B377" s="1"/>
      <c r="C377" s="1"/>
      <c r="D377" s="3"/>
      <c r="E377" s="4"/>
      <c r="F377" s="4"/>
      <c r="G377" s="1"/>
      <c r="H377" s="1"/>
      <c r="I377" s="1"/>
      <c r="J377" s="1"/>
      <c r="K377" s="1"/>
      <c r="L377" s="1"/>
    </row>
    <row r="378" spans="1:12" ht="15.75" customHeight="1">
      <c r="A378" s="1"/>
      <c r="B378" s="1"/>
      <c r="C378" s="1"/>
      <c r="D378" s="3"/>
      <c r="E378" s="4"/>
      <c r="F378" s="4"/>
      <c r="G378" s="1"/>
      <c r="H378" s="1"/>
      <c r="I378" s="1"/>
      <c r="J378" s="1"/>
      <c r="K378" s="1"/>
      <c r="L378" s="1"/>
    </row>
    <row r="379" spans="1:12" ht="15.75" customHeight="1">
      <c r="A379" s="1"/>
      <c r="B379" s="1"/>
      <c r="C379" s="1"/>
      <c r="D379" s="3"/>
      <c r="E379" s="4"/>
      <c r="F379" s="4"/>
      <c r="G379" s="1"/>
      <c r="H379" s="1"/>
      <c r="I379" s="1"/>
      <c r="J379" s="1"/>
      <c r="K379" s="1"/>
      <c r="L379" s="1"/>
    </row>
    <row r="380" spans="1:12" ht="15.75" customHeight="1">
      <c r="A380" s="1"/>
      <c r="B380" s="1"/>
      <c r="C380" s="1"/>
      <c r="D380" s="3"/>
      <c r="E380" s="4"/>
      <c r="F380" s="4"/>
      <c r="G380" s="1"/>
      <c r="H380" s="1"/>
      <c r="I380" s="1"/>
      <c r="J380" s="1"/>
      <c r="K380" s="1"/>
      <c r="L380" s="1"/>
    </row>
    <row r="381" spans="1:12" ht="15.75" customHeight="1">
      <c r="A381" s="1"/>
      <c r="B381" s="1"/>
      <c r="C381" s="1"/>
      <c r="D381" s="3"/>
      <c r="E381" s="4"/>
      <c r="F381" s="4"/>
      <c r="G381" s="1"/>
      <c r="H381" s="1"/>
      <c r="I381" s="1"/>
      <c r="J381" s="1"/>
      <c r="K381" s="1"/>
      <c r="L381" s="1"/>
    </row>
    <row r="382" spans="1:12" ht="15.75" customHeight="1">
      <c r="A382" s="1"/>
      <c r="B382" s="1"/>
      <c r="C382" s="1"/>
      <c r="D382" s="3"/>
      <c r="E382" s="4"/>
      <c r="F382" s="4"/>
      <c r="G382" s="1"/>
      <c r="H382" s="1"/>
      <c r="I382" s="1"/>
      <c r="J382" s="1"/>
      <c r="K382" s="1"/>
      <c r="L382" s="1"/>
    </row>
    <row r="383" spans="1:12" ht="15.75" customHeight="1">
      <c r="A383" s="1"/>
      <c r="B383" s="1"/>
      <c r="C383" s="1"/>
      <c r="D383" s="3"/>
      <c r="E383" s="4"/>
      <c r="F383" s="4"/>
      <c r="G383" s="1"/>
      <c r="H383" s="1"/>
      <c r="I383" s="1"/>
      <c r="J383" s="1"/>
      <c r="K383" s="1"/>
      <c r="L383" s="1"/>
    </row>
    <row r="384" spans="1:12" ht="15.75" customHeight="1">
      <c r="A384" s="1"/>
      <c r="B384" s="1"/>
      <c r="C384" s="1"/>
      <c r="D384" s="3"/>
      <c r="E384" s="4"/>
      <c r="F384" s="4"/>
      <c r="G384" s="1"/>
      <c r="H384" s="1"/>
      <c r="I384" s="1"/>
      <c r="J384" s="1"/>
      <c r="K384" s="1"/>
      <c r="L384" s="1"/>
    </row>
    <row r="385" spans="1:12" ht="15.75" customHeight="1">
      <c r="A385" s="1"/>
      <c r="B385" s="1"/>
      <c r="C385" s="1"/>
      <c r="D385" s="3"/>
      <c r="E385" s="4"/>
      <c r="F385" s="4"/>
      <c r="G385" s="1"/>
      <c r="H385" s="1"/>
      <c r="I385" s="1"/>
      <c r="J385" s="1"/>
      <c r="K385" s="1"/>
      <c r="L385" s="1"/>
    </row>
    <row r="386" spans="1:12" ht="15.75" customHeight="1">
      <c r="A386" s="1"/>
      <c r="B386" s="1"/>
      <c r="C386" s="1"/>
      <c r="D386" s="3"/>
      <c r="E386" s="4"/>
      <c r="F386" s="4"/>
      <c r="G386" s="1"/>
      <c r="H386" s="1"/>
      <c r="I386" s="1"/>
      <c r="J386" s="1"/>
      <c r="K386" s="1"/>
      <c r="L386" s="1"/>
    </row>
    <row r="387" spans="1:12" ht="15.75" customHeight="1">
      <c r="A387" s="1"/>
      <c r="B387" s="1"/>
      <c r="C387" s="1"/>
      <c r="D387" s="3"/>
      <c r="E387" s="4"/>
      <c r="F387" s="4"/>
      <c r="G387" s="1"/>
      <c r="H387" s="1"/>
      <c r="I387" s="1"/>
      <c r="J387" s="1"/>
      <c r="K387" s="1"/>
      <c r="L387" s="1"/>
    </row>
    <row r="388" spans="1:12" ht="15.75" customHeight="1">
      <c r="A388" s="1"/>
      <c r="B388" s="1"/>
      <c r="C388" s="1"/>
      <c r="D388" s="3"/>
      <c r="E388" s="4"/>
      <c r="F388" s="4"/>
      <c r="G388" s="1"/>
      <c r="H388" s="1"/>
      <c r="I388" s="1"/>
      <c r="J388" s="1"/>
      <c r="K388" s="1"/>
      <c r="L388" s="1"/>
    </row>
    <row r="389" spans="1:12" ht="15.75" customHeight="1">
      <c r="A389" s="1"/>
      <c r="B389" s="1"/>
      <c r="C389" s="1"/>
      <c r="D389" s="3"/>
      <c r="E389" s="4"/>
      <c r="F389" s="4"/>
      <c r="G389" s="1"/>
      <c r="H389" s="1"/>
      <c r="I389" s="1"/>
      <c r="J389" s="1"/>
      <c r="K389" s="1"/>
      <c r="L389" s="1"/>
    </row>
    <row r="390" spans="1:12" ht="15.75" customHeight="1">
      <c r="A390" s="1"/>
      <c r="B390" s="1"/>
      <c r="C390" s="1"/>
      <c r="D390" s="3"/>
      <c r="E390" s="4"/>
      <c r="F390" s="4"/>
      <c r="G390" s="1"/>
      <c r="H390" s="1"/>
      <c r="I390" s="1"/>
      <c r="J390" s="1"/>
      <c r="K390" s="1"/>
      <c r="L390" s="1"/>
    </row>
    <row r="391" spans="1:12" ht="15.75" customHeight="1">
      <c r="A391" s="1"/>
      <c r="B391" s="1"/>
      <c r="C391" s="1"/>
      <c r="D391" s="3"/>
      <c r="E391" s="4"/>
      <c r="F391" s="4"/>
      <c r="G391" s="1"/>
      <c r="H391" s="1"/>
      <c r="I391" s="1"/>
      <c r="J391" s="1"/>
      <c r="K391" s="1"/>
      <c r="L391" s="1"/>
    </row>
    <row r="392" spans="1:12" ht="15.75" customHeight="1">
      <c r="A392" s="1"/>
      <c r="B392" s="1"/>
      <c r="C392" s="1"/>
      <c r="D392" s="3"/>
      <c r="E392" s="4"/>
      <c r="F392" s="4"/>
      <c r="G392" s="1"/>
      <c r="H392" s="1"/>
      <c r="I392" s="1"/>
      <c r="J392" s="1"/>
      <c r="K392" s="1"/>
      <c r="L392" s="1"/>
    </row>
    <row r="393" spans="1:12" ht="15.75" customHeight="1">
      <c r="A393" s="1"/>
      <c r="B393" s="1"/>
      <c r="C393" s="1"/>
      <c r="D393" s="3"/>
      <c r="E393" s="4"/>
      <c r="F393" s="4"/>
      <c r="G393" s="1"/>
      <c r="H393" s="1"/>
      <c r="I393" s="1"/>
      <c r="J393" s="1"/>
      <c r="K393" s="1"/>
      <c r="L393" s="1"/>
    </row>
    <row r="394" spans="1:12" ht="15.75" customHeight="1">
      <c r="A394" s="1"/>
      <c r="B394" s="1"/>
      <c r="C394" s="1"/>
      <c r="D394" s="3"/>
      <c r="E394" s="4"/>
      <c r="F394" s="4"/>
      <c r="G394" s="1"/>
      <c r="H394" s="1"/>
      <c r="I394" s="1"/>
      <c r="J394" s="1"/>
      <c r="K394" s="1"/>
      <c r="L394" s="1"/>
    </row>
    <row r="395" spans="1:12" ht="15.75" customHeight="1">
      <c r="A395" s="1"/>
      <c r="B395" s="1"/>
      <c r="C395" s="1"/>
      <c r="D395" s="3"/>
      <c r="E395" s="4"/>
      <c r="F395" s="4"/>
      <c r="G395" s="1"/>
      <c r="H395" s="1"/>
      <c r="I395" s="1"/>
      <c r="J395" s="1"/>
      <c r="K395" s="1"/>
      <c r="L395" s="1"/>
    </row>
    <row r="396" spans="1:12" ht="15.75" customHeight="1">
      <c r="A396" s="1"/>
      <c r="B396" s="1"/>
      <c r="C396" s="1"/>
      <c r="D396" s="3"/>
      <c r="E396" s="4"/>
      <c r="F396" s="4"/>
      <c r="G396" s="1"/>
      <c r="H396" s="1"/>
      <c r="I396" s="1"/>
      <c r="J396" s="1"/>
      <c r="K396" s="1"/>
      <c r="L396" s="1"/>
    </row>
  </sheetData>
  <sheetProtection formatCells="0" formatColumns="0" formatRows="0" insertColumns="0" insertRows="0" insertHyperlinks="0" deleteColumns="0" deleteRows="0" sort="0" autoFilter="0" pivotTables="0"/>
  <mergeCells count="21">
    <mergeCell ref="A54:E54"/>
    <mergeCell ref="A55:F55"/>
    <mergeCell ref="B56:F56"/>
    <mergeCell ref="A61:E61"/>
    <mergeCell ref="A62:F62"/>
    <mergeCell ref="A38:F38"/>
    <mergeCell ref="B39:F39"/>
    <mergeCell ref="A48:E48"/>
    <mergeCell ref="A49:F49"/>
    <mergeCell ref="B50:F50"/>
    <mergeCell ref="B15:F15"/>
    <mergeCell ref="A28:E28"/>
    <mergeCell ref="A29:F29"/>
    <mergeCell ref="B30:F30"/>
    <mergeCell ref="A37:E37"/>
    <mergeCell ref="A14:F14"/>
    <mergeCell ref="A1:E1"/>
    <mergeCell ref="A4:F4"/>
    <mergeCell ref="B7:F7"/>
    <mergeCell ref="A13:E13"/>
    <mergeCell ref="A3:F3"/>
  </mergeCells>
  <phoneticPr fontId="12" type="noConversion"/>
  <pageMargins left="0.7" right="0.7" top="0.75" bottom="0.75" header="0.3" footer="0.3"/>
  <pageSetup scale="52" orientation="portrait" r:id="rId1"/>
  <rowBreaks count="1" manualBreakCount="1">
    <brk id="29" max="5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fitToPage="1"/>
  </sheetPr>
  <dimension ref="A1:V377"/>
  <sheetViews>
    <sheetView showGridLines="0" view="pageBreakPreview" topLeftCell="A13" zoomScale="85" zoomScaleNormal="70" zoomScaleSheetLayoutView="85" workbookViewId="0">
      <selection activeCell="D20" sqref="D20"/>
    </sheetView>
  </sheetViews>
  <sheetFormatPr baseColWidth="10" defaultColWidth="12.59765625" defaultRowHeight="15" customHeight="1"/>
  <cols>
    <col min="1" max="1" width="7.19921875" customWidth="1"/>
    <col min="2" max="2" width="72" customWidth="1"/>
    <col min="3" max="3" width="6.19921875" customWidth="1"/>
    <col min="4" max="4" width="15.09765625" customWidth="1"/>
    <col min="5" max="5" width="26" customWidth="1"/>
    <col min="6" max="6" width="22.5" customWidth="1"/>
    <col min="7" max="7" width="9.3984375" hidden="1" customWidth="1"/>
    <col min="8" max="9" width="10" customWidth="1"/>
    <col min="10" max="15" width="9.3984375" customWidth="1"/>
  </cols>
  <sheetData>
    <row r="1" spans="1:22" ht="113.25" customHeight="1" thickBot="1">
      <c r="A1" s="413" t="s">
        <v>322</v>
      </c>
      <c r="B1" s="414"/>
      <c r="C1" s="414"/>
      <c r="D1" s="414"/>
      <c r="E1" s="414"/>
      <c r="F1" s="154"/>
      <c r="G1" s="1"/>
      <c r="H1" s="1"/>
      <c r="I1" s="1"/>
      <c r="J1" s="1"/>
      <c r="K1" s="1"/>
      <c r="L1" s="1"/>
      <c r="M1" s="1"/>
      <c r="N1" s="1"/>
      <c r="O1" s="1"/>
    </row>
    <row r="2" spans="1:22" ht="16.2" customHeight="1" thickBot="1">
      <c r="A2" s="182"/>
      <c r="B2" s="183" t="s">
        <v>590</v>
      </c>
      <c r="C2" s="184"/>
      <c r="D2" s="184"/>
      <c r="E2" s="183" t="s">
        <v>470</v>
      </c>
      <c r="F2" s="185">
        <f ca="1">TODAY()</f>
        <v>45225</v>
      </c>
      <c r="G2" s="1"/>
      <c r="H2" s="1"/>
      <c r="I2" s="1"/>
      <c r="J2" s="1"/>
      <c r="K2" s="1"/>
      <c r="L2" s="1"/>
      <c r="M2" s="1"/>
      <c r="N2" s="1"/>
      <c r="O2" s="1"/>
    </row>
    <row r="3" spans="1:22" ht="16.2" customHeight="1" thickBot="1">
      <c r="A3" s="421"/>
      <c r="B3" s="421"/>
      <c r="C3" s="421"/>
      <c r="D3" s="421"/>
      <c r="E3" s="421"/>
      <c r="F3" s="421"/>
      <c r="G3" s="1"/>
      <c r="H3" s="1"/>
      <c r="I3" s="1"/>
      <c r="J3" s="1"/>
      <c r="K3" s="1"/>
      <c r="L3" s="1"/>
      <c r="M3" s="1"/>
      <c r="N3" s="1"/>
      <c r="O3" s="1"/>
    </row>
    <row r="4" spans="1:22" ht="16.2" customHeight="1">
      <c r="A4" s="415"/>
      <c r="B4" s="416"/>
      <c r="C4" s="416"/>
      <c r="D4" s="416"/>
      <c r="E4" s="416"/>
      <c r="F4" s="417"/>
      <c r="G4" s="1"/>
      <c r="H4" s="1"/>
      <c r="I4" s="1"/>
      <c r="J4" s="1"/>
      <c r="K4" s="1"/>
      <c r="L4" s="1"/>
      <c r="M4" s="1"/>
      <c r="N4" s="1"/>
      <c r="O4" s="1"/>
    </row>
    <row r="5" spans="1:22" ht="16.5" customHeight="1" thickBot="1">
      <c r="A5" s="155" t="s">
        <v>0</v>
      </c>
      <c r="B5" s="156" t="s">
        <v>1</v>
      </c>
      <c r="C5" s="156" t="s">
        <v>2</v>
      </c>
      <c r="D5" s="157" t="s">
        <v>3</v>
      </c>
      <c r="E5" s="158" t="s">
        <v>5</v>
      </c>
      <c r="F5" s="159" t="s">
        <v>6</v>
      </c>
      <c r="G5" s="1"/>
      <c r="H5" s="1"/>
      <c r="I5" s="1"/>
      <c r="J5" s="1"/>
      <c r="K5" s="1"/>
      <c r="L5" s="1"/>
      <c r="M5" s="1"/>
      <c r="N5" s="1"/>
      <c r="O5" s="1"/>
    </row>
    <row r="6" spans="1:22" ht="16.2" customHeight="1" thickBot="1">
      <c r="A6" s="1"/>
      <c r="B6" s="1"/>
      <c r="C6" s="1"/>
      <c r="D6" s="3"/>
      <c r="E6" s="4"/>
      <c r="F6" s="4"/>
      <c r="G6" s="1"/>
      <c r="H6" s="1"/>
      <c r="I6" s="1"/>
      <c r="J6" s="1"/>
      <c r="K6" s="1"/>
      <c r="L6" s="1"/>
      <c r="M6" s="1"/>
      <c r="N6" s="1"/>
      <c r="O6" s="1"/>
    </row>
    <row r="7" spans="1:22" s="150" customFormat="1" ht="18" thickBot="1">
      <c r="A7" s="166">
        <v>1</v>
      </c>
      <c r="B7" s="418" t="s">
        <v>285</v>
      </c>
      <c r="C7" s="418"/>
      <c r="D7" s="418"/>
      <c r="E7" s="418"/>
      <c r="F7" s="418"/>
      <c r="G7" s="424"/>
      <c r="H7" s="2"/>
      <c r="I7" s="2"/>
      <c r="J7" s="2"/>
      <c r="K7" s="2"/>
      <c r="L7" s="2"/>
      <c r="M7" s="2"/>
      <c r="N7" s="2"/>
      <c r="O7" s="2"/>
      <c r="P7" s="2"/>
      <c r="Q7" s="2"/>
      <c r="R7" s="5"/>
    </row>
    <row r="8" spans="1:22" s="153" customFormat="1" ht="15.6" customHeight="1" thickBot="1">
      <c r="A8" s="419" t="s">
        <v>9</v>
      </c>
      <c r="B8" s="420"/>
      <c r="C8" s="420"/>
      <c r="D8" s="420"/>
      <c r="E8" s="420"/>
      <c r="F8" s="172"/>
      <c r="G8" s="167"/>
      <c r="H8" s="152"/>
      <c r="I8" s="161"/>
      <c r="J8" s="152"/>
      <c r="K8" s="152"/>
      <c r="L8" s="152"/>
      <c r="M8" s="152"/>
      <c r="N8" s="152"/>
      <c r="O8" s="152"/>
      <c r="P8" s="152"/>
      <c r="Q8" s="152"/>
      <c r="R8" s="152"/>
      <c r="S8" s="152"/>
      <c r="T8" s="152"/>
      <c r="U8" s="152"/>
      <c r="V8" s="152"/>
    </row>
    <row r="9" spans="1:22" s="150" customFormat="1" ht="15" customHeight="1">
      <c r="A9" s="412"/>
      <c r="B9" s="412"/>
      <c r="C9" s="412"/>
      <c r="D9" s="412"/>
      <c r="E9" s="412"/>
      <c r="F9" s="412"/>
      <c r="G9" s="151"/>
      <c r="H9" s="151"/>
      <c r="I9" s="151"/>
      <c r="J9" s="151"/>
      <c r="K9" s="151"/>
      <c r="L9" s="151"/>
      <c r="M9" s="151"/>
      <c r="N9" s="151"/>
      <c r="O9" s="151"/>
    </row>
    <row r="10" spans="1:22" s="150" customFormat="1" ht="17.399999999999999">
      <c r="A10" s="160">
        <v>2</v>
      </c>
      <c r="B10" s="422" t="s">
        <v>286</v>
      </c>
      <c r="C10" s="422"/>
      <c r="D10" s="422"/>
      <c r="E10" s="422"/>
      <c r="F10" s="422"/>
      <c r="G10" s="422"/>
      <c r="H10" s="2"/>
      <c r="I10" s="2"/>
      <c r="J10" s="2"/>
      <c r="K10" s="2"/>
      <c r="L10" s="2"/>
      <c r="M10" s="2"/>
      <c r="N10" s="2"/>
      <c r="O10" s="2"/>
      <c r="P10" s="2"/>
      <c r="Q10" s="2"/>
      <c r="R10" s="5"/>
    </row>
    <row r="11" spans="1:22" s="150" customFormat="1" ht="22.2" customHeight="1">
      <c r="A11" s="163" t="s">
        <v>292</v>
      </c>
      <c r="B11" s="163" t="s">
        <v>471</v>
      </c>
      <c r="C11" s="163" t="s">
        <v>15</v>
      </c>
      <c r="D11" s="191">
        <v>44.56</v>
      </c>
      <c r="E11" s="171"/>
      <c r="F11" s="171"/>
      <c r="G11" s="151"/>
      <c r="H11" s="151"/>
      <c r="I11" s="151"/>
      <c r="J11" s="151"/>
      <c r="K11" s="151"/>
      <c r="L11" s="151"/>
      <c r="M11" s="151"/>
      <c r="N11" s="151"/>
      <c r="O11" s="151"/>
    </row>
    <row r="12" spans="1:22" s="150" customFormat="1" ht="22.2" customHeight="1">
      <c r="A12" s="163" t="s">
        <v>293</v>
      </c>
      <c r="B12" s="163" t="s">
        <v>472</v>
      </c>
      <c r="C12" s="163" t="s">
        <v>16</v>
      </c>
      <c r="D12" s="191">
        <v>47</v>
      </c>
      <c r="E12" s="171"/>
      <c r="F12" s="171"/>
      <c r="G12" s="151"/>
      <c r="H12" s="151"/>
      <c r="I12" s="151"/>
      <c r="J12" s="151"/>
      <c r="K12" s="151"/>
      <c r="L12" s="151"/>
      <c r="M12" s="151"/>
      <c r="N12" s="151"/>
      <c r="O12" s="151"/>
    </row>
    <row r="13" spans="1:22" s="150" customFormat="1" ht="22.2" customHeight="1" thickBot="1">
      <c r="A13" s="163" t="s">
        <v>345</v>
      </c>
      <c r="B13" s="163" t="s">
        <v>473</v>
      </c>
      <c r="C13" s="163" t="s">
        <v>16</v>
      </c>
      <c r="D13" s="191">
        <v>4</v>
      </c>
      <c r="E13" s="171"/>
      <c r="F13" s="171"/>
      <c r="G13" s="151"/>
      <c r="H13" s="151"/>
      <c r="I13" s="151"/>
      <c r="J13" s="151"/>
      <c r="K13" s="151"/>
      <c r="L13" s="151"/>
      <c r="M13" s="151"/>
      <c r="N13" s="151"/>
      <c r="O13" s="151"/>
    </row>
    <row r="14" spans="1:22" s="153" customFormat="1" ht="15.6" customHeight="1" thickBot="1">
      <c r="A14" s="419" t="s">
        <v>9</v>
      </c>
      <c r="B14" s="420"/>
      <c r="C14" s="420"/>
      <c r="D14" s="420"/>
      <c r="E14" s="420"/>
      <c r="F14" s="172"/>
      <c r="G14" s="167"/>
      <c r="H14" s="152"/>
      <c r="I14" s="161"/>
      <c r="J14" s="152"/>
      <c r="K14" s="152"/>
      <c r="L14" s="152"/>
      <c r="M14" s="152"/>
      <c r="N14" s="152"/>
      <c r="O14" s="152"/>
      <c r="P14" s="152"/>
      <c r="Q14" s="152"/>
      <c r="R14" s="152"/>
      <c r="S14" s="152"/>
      <c r="T14" s="152"/>
      <c r="U14" s="152"/>
      <c r="V14" s="152"/>
    </row>
    <row r="15" spans="1:22" s="150" customFormat="1" ht="15" customHeight="1">
      <c r="A15" s="412"/>
      <c r="B15" s="412"/>
      <c r="C15" s="412"/>
      <c r="D15" s="412"/>
      <c r="E15" s="412"/>
      <c r="F15" s="412"/>
      <c r="G15" s="151"/>
      <c r="H15" s="151"/>
      <c r="I15" s="151"/>
      <c r="J15" s="151"/>
      <c r="K15" s="151"/>
      <c r="L15" s="151"/>
      <c r="M15" s="151"/>
      <c r="N15" s="151"/>
      <c r="O15" s="151"/>
    </row>
    <row r="16" spans="1:22" s="150" customFormat="1" ht="17.399999999999999">
      <c r="A16" s="160">
        <v>3</v>
      </c>
      <c r="B16" s="422" t="s">
        <v>287</v>
      </c>
      <c r="C16" s="422"/>
      <c r="D16" s="422"/>
      <c r="E16" s="422"/>
      <c r="F16" s="422"/>
      <c r="G16" s="422"/>
      <c r="H16" s="2"/>
      <c r="I16" s="2"/>
      <c r="J16" s="2"/>
      <c r="K16" s="2"/>
      <c r="L16" s="2"/>
      <c r="M16" s="2"/>
      <c r="N16" s="2"/>
      <c r="O16" s="2"/>
      <c r="P16" s="2"/>
      <c r="Q16" s="2"/>
      <c r="R16" s="5"/>
    </row>
    <row r="17" spans="1:22" ht="22.2" customHeight="1">
      <c r="A17" s="163" t="s">
        <v>282</v>
      </c>
      <c r="B17" s="163" t="s">
        <v>474</v>
      </c>
      <c r="C17" s="163" t="s">
        <v>16</v>
      </c>
      <c r="D17" s="191">
        <v>11</v>
      </c>
      <c r="E17" s="171"/>
      <c r="F17" s="171"/>
      <c r="G17" s="1"/>
      <c r="H17" s="1"/>
      <c r="I17" s="1"/>
      <c r="J17" s="1"/>
      <c r="K17" s="1"/>
      <c r="L17" s="1"/>
      <c r="M17" s="1"/>
      <c r="N17" s="1"/>
      <c r="O17" s="1"/>
    </row>
    <row r="18" spans="1:22" ht="22.2" customHeight="1">
      <c r="A18" s="163" t="s">
        <v>283</v>
      </c>
      <c r="B18" s="163" t="s">
        <v>475</v>
      </c>
      <c r="C18" s="163" t="s">
        <v>16</v>
      </c>
      <c r="D18" s="191">
        <v>9</v>
      </c>
      <c r="E18" s="171"/>
      <c r="F18" s="171"/>
      <c r="G18" s="1"/>
      <c r="H18" s="1"/>
      <c r="I18" s="1"/>
      <c r="J18" s="1"/>
      <c r="K18" s="1"/>
      <c r="L18" s="1"/>
      <c r="M18" s="1"/>
      <c r="N18" s="1"/>
      <c r="O18" s="1"/>
    </row>
    <row r="19" spans="1:22" ht="22.2" customHeight="1">
      <c r="A19" s="163" t="s">
        <v>320</v>
      </c>
      <c r="B19" s="163" t="s">
        <v>476</v>
      </c>
      <c r="C19" s="163" t="s">
        <v>16</v>
      </c>
      <c r="D19" s="191">
        <v>1</v>
      </c>
      <c r="E19" s="171"/>
      <c r="F19" s="171"/>
      <c r="G19" s="1"/>
      <c r="H19" s="1"/>
      <c r="I19" s="1"/>
      <c r="J19" s="1"/>
      <c r="K19" s="1"/>
      <c r="L19" s="1"/>
      <c r="M19" s="1"/>
      <c r="N19" s="1"/>
      <c r="O19" s="1"/>
    </row>
    <row r="20" spans="1:22" ht="22.2" customHeight="1" thickBot="1">
      <c r="A20" s="163" t="s">
        <v>321</v>
      </c>
      <c r="B20" s="163" t="s">
        <v>477</v>
      </c>
      <c r="C20" s="163" t="s">
        <v>16</v>
      </c>
      <c r="D20" s="191">
        <v>2</v>
      </c>
      <c r="E20" s="171"/>
      <c r="F20" s="171"/>
      <c r="G20" s="1"/>
      <c r="H20" s="1"/>
      <c r="I20" s="1"/>
      <c r="J20" s="1"/>
      <c r="K20" s="1"/>
      <c r="L20" s="1"/>
      <c r="M20" s="1"/>
      <c r="N20" s="1"/>
      <c r="O20" s="1"/>
    </row>
    <row r="21" spans="1:22" s="153" customFormat="1" ht="15.6" customHeight="1" thickBot="1">
      <c r="A21" s="419" t="s">
        <v>9</v>
      </c>
      <c r="B21" s="420"/>
      <c r="C21" s="420"/>
      <c r="D21" s="420"/>
      <c r="E21" s="420"/>
      <c r="F21" s="172"/>
      <c r="G21" s="167"/>
      <c r="H21" s="152"/>
      <c r="I21" s="161"/>
      <c r="J21" s="152"/>
      <c r="K21" s="152"/>
      <c r="L21" s="152"/>
      <c r="M21" s="152"/>
      <c r="N21" s="152"/>
      <c r="O21" s="152"/>
      <c r="P21" s="152"/>
      <c r="Q21" s="152"/>
      <c r="R21" s="152"/>
      <c r="S21" s="152"/>
      <c r="T21" s="152"/>
      <c r="U21" s="152"/>
      <c r="V21" s="152"/>
    </row>
    <row r="22" spans="1:22" s="150" customFormat="1" ht="15" customHeight="1">
      <c r="A22" s="412"/>
      <c r="B22" s="412"/>
      <c r="C22" s="412"/>
      <c r="D22" s="412"/>
      <c r="E22" s="412"/>
      <c r="F22" s="412"/>
      <c r="G22" s="151"/>
      <c r="H22" s="151"/>
      <c r="I22" s="151"/>
      <c r="J22" s="151"/>
      <c r="K22" s="151"/>
      <c r="L22" s="151"/>
      <c r="M22" s="151"/>
      <c r="N22" s="151"/>
      <c r="O22" s="151"/>
    </row>
    <row r="23" spans="1:22" s="150" customFormat="1" ht="17.399999999999999">
      <c r="A23" s="160">
        <v>4</v>
      </c>
      <c r="B23" s="422" t="s">
        <v>291</v>
      </c>
      <c r="C23" s="422"/>
      <c r="D23" s="422"/>
      <c r="E23" s="422"/>
      <c r="F23" s="422"/>
      <c r="G23" s="422"/>
      <c r="H23" s="2"/>
      <c r="I23" s="2"/>
      <c r="J23" s="2"/>
      <c r="K23" s="2"/>
      <c r="L23" s="2"/>
      <c r="M23" s="2"/>
      <c r="N23" s="2"/>
      <c r="O23" s="2"/>
      <c r="P23" s="2"/>
      <c r="Q23" s="2"/>
      <c r="R23" s="5"/>
    </row>
    <row r="24" spans="1:22" ht="21.6" customHeight="1">
      <c r="A24" s="163" t="s">
        <v>294</v>
      </c>
      <c r="B24" s="163" t="s">
        <v>474</v>
      </c>
      <c r="C24" s="163" t="s">
        <v>16</v>
      </c>
      <c r="D24" s="191">
        <v>11</v>
      </c>
      <c r="E24" s="171"/>
      <c r="F24" s="186"/>
      <c r="G24" s="1"/>
      <c r="H24" s="1"/>
      <c r="I24" s="1"/>
      <c r="J24" s="1"/>
      <c r="K24" s="1"/>
      <c r="L24" s="1"/>
      <c r="M24" s="1"/>
      <c r="N24" s="1"/>
      <c r="O24" s="1"/>
    </row>
    <row r="25" spans="1:22" ht="21.6" customHeight="1">
      <c r="A25" s="163" t="s">
        <v>456</v>
      </c>
      <c r="B25" s="163" t="s">
        <v>475</v>
      </c>
      <c r="C25" s="163" t="s">
        <v>16</v>
      </c>
      <c r="D25" s="191">
        <v>9</v>
      </c>
      <c r="E25" s="171"/>
      <c r="F25" s="186"/>
      <c r="G25" s="1"/>
      <c r="H25" s="1"/>
      <c r="I25" s="1"/>
      <c r="J25" s="1"/>
      <c r="K25" s="1"/>
      <c r="L25" s="1"/>
      <c r="M25" s="1"/>
      <c r="N25" s="1"/>
      <c r="O25" s="1"/>
    </row>
    <row r="26" spans="1:22" ht="21.6" customHeight="1">
      <c r="A26" s="163" t="s">
        <v>457</v>
      </c>
      <c r="B26" s="163" t="s">
        <v>476</v>
      </c>
      <c r="C26" s="163" t="s">
        <v>16</v>
      </c>
      <c r="D26" s="191">
        <v>1</v>
      </c>
      <c r="E26" s="171"/>
      <c r="F26" s="186"/>
      <c r="G26" s="1"/>
      <c r="H26" s="1"/>
      <c r="I26" s="1"/>
      <c r="J26" s="1"/>
      <c r="K26" s="1"/>
      <c r="L26" s="1"/>
      <c r="M26" s="1"/>
      <c r="N26" s="1"/>
      <c r="O26" s="1"/>
    </row>
    <row r="27" spans="1:22" ht="21.6" customHeight="1" thickBot="1">
      <c r="A27" s="163" t="s">
        <v>478</v>
      </c>
      <c r="B27" s="163" t="s">
        <v>477</v>
      </c>
      <c r="C27" s="163" t="s">
        <v>16</v>
      </c>
      <c r="D27" s="191">
        <v>2</v>
      </c>
      <c r="E27" s="171"/>
      <c r="F27" s="186"/>
      <c r="G27" s="1"/>
      <c r="H27" s="1"/>
      <c r="I27" s="1"/>
      <c r="J27" s="1"/>
      <c r="K27" s="1"/>
      <c r="L27" s="1"/>
      <c r="M27" s="1"/>
      <c r="N27" s="1"/>
      <c r="O27" s="1"/>
    </row>
    <row r="28" spans="1:22" s="153" customFormat="1" ht="15.6" customHeight="1" thickBot="1">
      <c r="A28" s="419" t="s">
        <v>9</v>
      </c>
      <c r="B28" s="420"/>
      <c r="C28" s="420"/>
      <c r="D28" s="420"/>
      <c r="E28" s="420"/>
      <c r="F28" s="172"/>
      <c r="G28" s="167"/>
      <c r="H28" s="152"/>
      <c r="I28" s="161"/>
      <c r="J28" s="152"/>
      <c r="K28" s="152"/>
      <c r="L28" s="152"/>
      <c r="M28" s="152"/>
      <c r="N28" s="152"/>
      <c r="O28" s="152"/>
      <c r="P28" s="152"/>
      <c r="Q28" s="152"/>
      <c r="R28" s="152"/>
      <c r="S28" s="152"/>
      <c r="T28" s="152"/>
      <c r="U28" s="152"/>
      <c r="V28" s="152"/>
    </row>
    <row r="29" spans="1:22" ht="21.6" customHeight="1">
      <c r="A29" s="163"/>
      <c r="B29" s="163"/>
      <c r="C29" s="163"/>
      <c r="D29" s="163"/>
      <c r="E29" s="171"/>
      <c r="F29" s="186">
        <f t="shared" ref="F29" si="0">D29*E29</f>
        <v>0</v>
      </c>
      <c r="G29" s="1"/>
      <c r="H29" s="1"/>
      <c r="I29" s="1"/>
      <c r="J29" s="1"/>
      <c r="K29" s="1"/>
      <c r="L29" s="1"/>
      <c r="M29" s="1"/>
      <c r="N29" s="1"/>
      <c r="O29" s="1"/>
    </row>
    <row r="30" spans="1:22" s="150" customFormat="1" ht="17.399999999999999">
      <c r="A30" s="160">
        <v>5</v>
      </c>
      <c r="B30" s="422" t="s">
        <v>288</v>
      </c>
      <c r="C30" s="422"/>
      <c r="D30" s="422"/>
      <c r="E30" s="422"/>
      <c r="F30" s="422"/>
      <c r="G30" s="422"/>
      <c r="H30" s="2"/>
      <c r="I30" s="2"/>
      <c r="J30" s="2"/>
      <c r="K30" s="2"/>
      <c r="L30" s="2"/>
      <c r="M30" s="2"/>
      <c r="N30" s="2"/>
      <c r="O30" s="2"/>
      <c r="P30" s="2"/>
      <c r="Q30" s="2"/>
      <c r="R30" s="5"/>
    </row>
    <row r="31" spans="1:22" ht="21.6" customHeight="1">
      <c r="A31" s="163" t="s">
        <v>281</v>
      </c>
      <c r="B31" s="163" t="s">
        <v>479</v>
      </c>
      <c r="C31" s="163" t="s">
        <v>15</v>
      </c>
      <c r="D31" s="191">
        <v>43.959999999999994</v>
      </c>
      <c r="E31" s="171"/>
      <c r="F31" s="186"/>
      <c r="G31" s="1"/>
      <c r="H31" s="1"/>
      <c r="I31" s="1"/>
      <c r="J31" s="1"/>
      <c r="K31" s="1"/>
      <c r="L31" s="1"/>
      <c r="M31" s="1"/>
      <c r="N31" s="1"/>
      <c r="O31" s="1"/>
    </row>
    <row r="32" spans="1:22" ht="21.6" customHeight="1" thickBot="1">
      <c r="A32" s="163" t="s">
        <v>459</v>
      </c>
      <c r="B32" s="163" t="s">
        <v>480</v>
      </c>
      <c r="C32" s="163" t="s">
        <v>16</v>
      </c>
      <c r="D32" s="191">
        <v>41</v>
      </c>
      <c r="E32" s="171"/>
      <c r="F32" s="186"/>
      <c r="G32" s="1"/>
      <c r="H32" s="1"/>
      <c r="I32" s="1"/>
      <c r="J32" s="1"/>
      <c r="K32" s="1"/>
      <c r="L32" s="1"/>
      <c r="M32" s="1"/>
      <c r="N32" s="1"/>
      <c r="O32" s="1"/>
    </row>
    <row r="33" spans="1:22" s="153" customFormat="1" ht="15.6" customHeight="1" thickBot="1">
      <c r="A33" s="419" t="s">
        <v>9</v>
      </c>
      <c r="B33" s="420"/>
      <c r="C33" s="420"/>
      <c r="D33" s="420"/>
      <c r="E33" s="420"/>
      <c r="F33" s="172"/>
      <c r="G33" s="167"/>
      <c r="H33" s="152"/>
      <c r="I33" s="161"/>
      <c r="J33" s="152"/>
      <c r="K33" s="152"/>
      <c r="L33" s="152"/>
      <c r="M33" s="152"/>
      <c r="N33" s="152"/>
      <c r="O33" s="152"/>
      <c r="P33" s="152"/>
      <c r="Q33" s="152"/>
      <c r="R33" s="152"/>
      <c r="S33" s="152"/>
      <c r="T33" s="152"/>
      <c r="U33" s="152"/>
      <c r="V33" s="152"/>
    </row>
    <row r="34" spans="1:22" s="150" customFormat="1" ht="15" customHeight="1">
      <c r="A34" s="412"/>
      <c r="B34" s="412"/>
      <c r="C34" s="412"/>
      <c r="D34" s="412"/>
      <c r="E34" s="412"/>
      <c r="F34" s="412"/>
      <c r="G34" s="151"/>
      <c r="H34" s="151"/>
      <c r="I34" s="151"/>
      <c r="J34" s="151"/>
      <c r="K34" s="151"/>
      <c r="L34" s="151"/>
      <c r="M34" s="151"/>
      <c r="N34" s="151"/>
      <c r="O34" s="151"/>
    </row>
    <row r="35" spans="1:22" s="150" customFormat="1" ht="17.399999999999999">
      <c r="A35" s="160">
        <v>6</v>
      </c>
      <c r="B35" s="422" t="s">
        <v>289</v>
      </c>
      <c r="C35" s="422"/>
      <c r="D35" s="422"/>
      <c r="E35" s="422"/>
      <c r="F35" s="422"/>
      <c r="G35" s="422"/>
      <c r="H35" s="2"/>
      <c r="I35" s="2"/>
      <c r="J35" s="2"/>
      <c r="K35" s="2"/>
      <c r="L35" s="2"/>
      <c r="M35" s="2"/>
      <c r="N35" s="2"/>
      <c r="O35" s="2"/>
      <c r="P35" s="2"/>
      <c r="Q35" s="2"/>
      <c r="R35" s="5"/>
    </row>
    <row r="36" spans="1:22">
      <c r="A36" s="163" t="s">
        <v>311</v>
      </c>
      <c r="B36" s="163" t="s">
        <v>278</v>
      </c>
      <c r="C36" s="163" t="s">
        <v>16</v>
      </c>
      <c r="D36" s="191">
        <v>11</v>
      </c>
      <c r="E36" s="171"/>
      <c r="F36" s="186"/>
      <c r="G36" s="1"/>
      <c r="H36" s="1"/>
      <c r="I36" s="1"/>
      <c r="J36" s="1"/>
      <c r="K36" s="1"/>
      <c r="L36" s="1"/>
      <c r="M36" s="1"/>
      <c r="N36" s="1"/>
      <c r="O36" s="1"/>
    </row>
    <row r="37" spans="1:22">
      <c r="A37" s="163" t="s">
        <v>312</v>
      </c>
      <c r="B37" s="163" t="s">
        <v>20</v>
      </c>
      <c r="C37" s="163" t="s">
        <v>16</v>
      </c>
      <c r="D37" s="191">
        <v>9</v>
      </c>
      <c r="E37" s="171"/>
      <c r="F37" s="186"/>
      <c r="G37" s="1"/>
      <c r="H37" s="1"/>
      <c r="I37" s="1"/>
      <c r="J37" s="1"/>
      <c r="K37" s="1"/>
      <c r="L37" s="1"/>
      <c r="M37" s="1"/>
      <c r="N37" s="1"/>
      <c r="O37" s="1"/>
    </row>
    <row r="38" spans="1:22">
      <c r="A38" s="163" t="s">
        <v>313</v>
      </c>
      <c r="B38" s="163" t="s">
        <v>279</v>
      </c>
      <c r="C38" s="163" t="s">
        <v>16</v>
      </c>
      <c r="D38" s="191">
        <v>1</v>
      </c>
      <c r="E38" s="171"/>
      <c r="F38" s="186"/>
      <c r="G38" s="1"/>
      <c r="H38" s="1"/>
      <c r="I38" s="1"/>
      <c r="J38" s="1"/>
      <c r="K38" s="1"/>
      <c r="L38" s="1"/>
      <c r="M38" s="1"/>
      <c r="N38" s="1"/>
      <c r="O38" s="1"/>
    </row>
    <row r="39" spans="1:22">
      <c r="A39" s="163" t="s">
        <v>314</v>
      </c>
      <c r="B39" s="163" t="s">
        <v>280</v>
      </c>
      <c r="C39" s="163" t="s">
        <v>16</v>
      </c>
      <c r="D39" s="191">
        <v>2</v>
      </c>
      <c r="E39" s="171"/>
      <c r="F39" s="186"/>
      <c r="G39" s="1"/>
      <c r="H39" s="1"/>
      <c r="I39" s="1"/>
      <c r="J39" s="1"/>
      <c r="K39" s="1"/>
      <c r="L39" s="1"/>
      <c r="M39" s="1"/>
      <c r="N39" s="1"/>
      <c r="O39" s="1"/>
    </row>
    <row r="40" spans="1:22" ht="15.6" thickBot="1">
      <c r="A40" s="163" t="s">
        <v>585</v>
      </c>
      <c r="B40" s="192" t="s">
        <v>586</v>
      </c>
      <c r="C40" s="163" t="s">
        <v>16</v>
      </c>
      <c r="D40" s="191">
        <v>9</v>
      </c>
      <c r="E40" s="171"/>
      <c r="F40" s="186"/>
      <c r="G40" s="1"/>
      <c r="H40" s="1"/>
      <c r="I40" s="1"/>
      <c r="J40" s="1"/>
      <c r="K40" s="1"/>
      <c r="L40" s="1"/>
      <c r="M40" s="1"/>
      <c r="N40" s="1"/>
      <c r="O40" s="1"/>
    </row>
    <row r="41" spans="1:22" s="153" customFormat="1" ht="15.6" customHeight="1" thickBot="1">
      <c r="A41" s="419" t="s">
        <v>9</v>
      </c>
      <c r="B41" s="420"/>
      <c r="C41" s="420"/>
      <c r="D41" s="420"/>
      <c r="E41" s="420"/>
      <c r="F41" s="172"/>
      <c r="G41" s="167"/>
      <c r="H41" s="152"/>
      <c r="I41" s="161"/>
      <c r="J41" s="152"/>
      <c r="K41" s="152"/>
      <c r="L41" s="152"/>
      <c r="M41" s="152"/>
      <c r="N41" s="152"/>
      <c r="O41" s="152"/>
      <c r="P41" s="152"/>
      <c r="Q41" s="152"/>
      <c r="R41" s="152"/>
      <c r="S41" s="152"/>
      <c r="T41" s="152"/>
      <c r="U41" s="152"/>
      <c r="V41" s="152"/>
    </row>
    <row r="42" spans="1:22" s="150" customFormat="1" ht="15" customHeight="1">
      <c r="A42" s="412"/>
      <c r="B42" s="412"/>
      <c r="C42" s="412"/>
      <c r="D42" s="412"/>
      <c r="E42" s="412"/>
      <c r="F42" s="412"/>
      <c r="G42" s="151"/>
      <c r="H42" s="151"/>
      <c r="I42" s="151"/>
      <c r="J42" s="151"/>
      <c r="K42" s="151"/>
      <c r="L42" s="151"/>
      <c r="M42" s="151"/>
      <c r="N42" s="151"/>
      <c r="O42" s="151"/>
    </row>
    <row r="43" spans="1:22" s="150" customFormat="1" ht="15" customHeight="1" thickBot="1">
      <c r="A43" s="412"/>
      <c r="B43" s="423"/>
      <c r="C43" s="423"/>
      <c r="D43" s="423"/>
      <c r="E43" s="423"/>
      <c r="F43" s="423"/>
      <c r="G43" s="151"/>
      <c r="H43" s="151"/>
      <c r="I43" s="151"/>
      <c r="J43" s="151"/>
      <c r="K43" s="151"/>
      <c r="L43" s="151"/>
      <c r="M43" s="151"/>
      <c r="N43" s="151"/>
      <c r="O43" s="151"/>
    </row>
    <row r="44" spans="1:22" ht="15.75" customHeight="1">
      <c r="A44" s="1"/>
      <c r="B44" s="173" t="s">
        <v>18</v>
      </c>
      <c r="C44" s="151"/>
      <c r="D44" s="150"/>
      <c r="E44" s="176"/>
      <c r="F44" s="177"/>
      <c r="G44" s="1"/>
      <c r="H44" s="1"/>
      <c r="I44" s="1"/>
      <c r="J44" s="1"/>
      <c r="K44" s="1"/>
      <c r="L44" s="1"/>
      <c r="M44" s="1"/>
      <c r="N44" s="1"/>
      <c r="O44" s="1"/>
    </row>
    <row r="45" spans="1:22" ht="15.75" customHeight="1">
      <c r="A45" s="1"/>
      <c r="B45" s="174" t="s">
        <v>717</v>
      </c>
      <c r="C45" s="151"/>
      <c r="D45" s="150"/>
      <c r="E45" s="178"/>
      <c r="F45" s="179"/>
      <c r="G45" s="1"/>
      <c r="H45" s="1"/>
      <c r="I45" s="1"/>
      <c r="J45" s="1"/>
      <c r="K45" s="1"/>
      <c r="L45" s="1"/>
      <c r="M45" s="1"/>
      <c r="N45" s="1"/>
      <c r="O45" s="1"/>
    </row>
    <row r="46" spans="1:22" ht="15.75" customHeight="1">
      <c r="A46" s="1"/>
      <c r="B46" s="174" t="s">
        <v>718</v>
      </c>
      <c r="C46" s="151"/>
      <c r="D46" s="150"/>
      <c r="E46" s="178"/>
      <c r="F46" s="179"/>
      <c r="G46" s="1"/>
      <c r="H46" s="1"/>
      <c r="I46" s="1"/>
      <c r="J46" s="1"/>
      <c r="K46" s="1"/>
      <c r="L46" s="1"/>
      <c r="M46" s="1"/>
      <c r="N46" s="1"/>
      <c r="O46" s="1"/>
    </row>
    <row r="47" spans="1:22" ht="15.75" customHeight="1">
      <c r="A47" s="1"/>
      <c r="B47" s="174" t="s">
        <v>719</v>
      </c>
      <c r="C47" s="151"/>
      <c r="D47" s="150"/>
      <c r="E47" s="178"/>
      <c r="F47" s="179"/>
      <c r="G47" s="1"/>
      <c r="H47" s="1"/>
      <c r="I47" s="1"/>
      <c r="J47" s="1"/>
      <c r="K47" s="1"/>
      <c r="L47" s="1"/>
      <c r="M47" s="1"/>
      <c r="N47" s="1"/>
      <c r="O47" s="1"/>
    </row>
    <row r="48" spans="1:22" ht="15.75" customHeight="1" thickBot="1">
      <c r="A48" s="1"/>
      <c r="B48" s="175" t="s">
        <v>481</v>
      </c>
      <c r="C48" s="151"/>
      <c r="D48" s="150"/>
      <c r="E48" s="180"/>
      <c r="F48" s="181"/>
      <c r="G48" s="1"/>
      <c r="H48" s="1"/>
      <c r="I48" s="1"/>
      <c r="J48" s="1"/>
      <c r="K48" s="1"/>
      <c r="L48" s="1"/>
      <c r="M48" s="1"/>
      <c r="N48" s="1"/>
      <c r="O48" s="1"/>
    </row>
    <row r="49" spans="1:15" ht="15.75" customHeight="1">
      <c r="A49" s="1"/>
      <c r="B49" s="1"/>
      <c r="C49" s="1"/>
      <c r="E49" s="3"/>
      <c r="F49" s="4"/>
      <c r="G49" s="1"/>
      <c r="H49" s="1"/>
      <c r="I49" s="1"/>
      <c r="J49" s="1"/>
      <c r="K49" s="1"/>
      <c r="L49" s="1"/>
      <c r="M49" s="1"/>
      <c r="N49" s="1"/>
      <c r="O49" s="1"/>
    </row>
    <row r="50" spans="1:15" ht="15.75" customHeight="1">
      <c r="A50" s="1"/>
      <c r="B50" s="1"/>
      <c r="C50" s="1"/>
      <c r="D50" s="3"/>
      <c r="E50" s="4"/>
      <c r="F50" s="4"/>
      <c r="G50" s="1"/>
      <c r="H50" s="1"/>
      <c r="I50" s="1"/>
      <c r="J50" s="1"/>
      <c r="K50" s="1"/>
      <c r="L50" s="1"/>
      <c r="M50" s="1"/>
      <c r="N50" s="1"/>
      <c r="O50" s="1"/>
    </row>
    <row r="51" spans="1:15" ht="15.75" customHeight="1">
      <c r="A51" s="1"/>
      <c r="B51" s="1"/>
      <c r="C51" s="1"/>
      <c r="D51" s="3"/>
      <c r="E51" s="4"/>
      <c r="F51" s="4"/>
      <c r="G51" s="1"/>
      <c r="H51" s="1"/>
      <c r="I51" s="1"/>
      <c r="J51" s="1"/>
      <c r="K51" s="1"/>
      <c r="L51" s="1"/>
      <c r="M51" s="1"/>
      <c r="N51" s="1"/>
      <c r="O51" s="1"/>
    </row>
    <row r="52" spans="1:15" ht="15.75" customHeight="1">
      <c r="A52" s="1"/>
      <c r="B52" s="1"/>
      <c r="C52" s="1"/>
      <c r="D52" s="3"/>
      <c r="E52" s="4"/>
      <c r="F52" s="4"/>
      <c r="G52" s="1"/>
      <c r="H52" s="1"/>
      <c r="I52" s="1"/>
      <c r="J52" s="1"/>
      <c r="K52" s="1"/>
      <c r="L52" s="1"/>
      <c r="M52" s="1"/>
      <c r="N52" s="1"/>
      <c r="O52" s="1"/>
    </row>
    <row r="53" spans="1:15" ht="15.75" customHeight="1">
      <c r="A53" s="1"/>
      <c r="B53" s="1"/>
      <c r="C53" s="1"/>
      <c r="D53" s="3"/>
      <c r="E53" s="4"/>
      <c r="F53" s="4"/>
      <c r="G53" s="1"/>
      <c r="H53" s="1"/>
      <c r="I53" s="1"/>
      <c r="J53" s="1"/>
      <c r="K53" s="1"/>
      <c r="L53" s="1"/>
      <c r="M53" s="1"/>
      <c r="N53" s="1"/>
      <c r="O53" s="1"/>
    </row>
    <row r="54" spans="1:15" ht="15.75" customHeight="1">
      <c r="A54" s="1"/>
      <c r="B54" s="1"/>
      <c r="C54" s="1"/>
      <c r="D54" s="3"/>
      <c r="E54" s="4"/>
      <c r="F54" s="4"/>
      <c r="G54" s="1"/>
      <c r="H54" s="1"/>
      <c r="I54" s="1"/>
      <c r="J54" s="1"/>
      <c r="K54" s="1"/>
      <c r="L54" s="1"/>
      <c r="M54" s="1"/>
      <c r="N54" s="1"/>
      <c r="O54" s="1"/>
    </row>
    <row r="55" spans="1:15" ht="15.75" customHeight="1">
      <c r="A55" s="1"/>
      <c r="B55" s="1"/>
      <c r="C55" s="1"/>
      <c r="D55" s="3"/>
      <c r="E55" s="4"/>
      <c r="F55" s="4"/>
      <c r="G55" s="1"/>
      <c r="H55" s="1"/>
      <c r="I55" s="1"/>
      <c r="J55" s="1"/>
      <c r="K55" s="1"/>
      <c r="L55" s="1"/>
      <c r="M55" s="1"/>
      <c r="N55" s="1"/>
      <c r="O55" s="1"/>
    </row>
    <row r="56" spans="1:15" ht="15.75" customHeight="1">
      <c r="A56" s="1"/>
      <c r="B56" s="1"/>
      <c r="C56" s="1"/>
      <c r="D56" s="3"/>
      <c r="E56" s="4"/>
      <c r="F56" s="4"/>
      <c r="G56" s="1"/>
      <c r="H56" s="1"/>
      <c r="I56" s="1"/>
      <c r="J56" s="1"/>
      <c r="K56" s="1"/>
      <c r="L56" s="1"/>
      <c r="M56" s="1"/>
      <c r="N56" s="1"/>
      <c r="O56" s="1"/>
    </row>
    <row r="57" spans="1:15" ht="15.75" customHeight="1">
      <c r="A57" s="1"/>
      <c r="B57" s="1"/>
      <c r="C57" s="1"/>
      <c r="D57" s="3"/>
      <c r="E57" s="4"/>
      <c r="F57" s="4"/>
      <c r="G57" s="1"/>
      <c r="H57" s="1"/>
      <c r="I57" s="1"/>
      <c r="J57" s="1"/>
      <c r="K57" s="1"/>
      <c r="L57" s="1"/>
      <c r="M57" s="1"/>
      <c r="N57" s="1"/>
      <c r="O57" s="1"/>
    </row>
    <row r="58" spans="1:15" ht="15.75" customHeight="1">
      <c r="A58" s="1"/>
      <c r="B58" s="1"/>
      <c r="C58" s="1"/>
      <c r="D58" s="3"/>
      <c r="E58" s="4"/>
      <c r="F58" s="4"/>
      <c r="G58" s="1"/>
      <c r="H58" s="1"/>
      <c r="I58" s="1"/>
      <c r="J58" s="1"/>
      <c r="K58" s="1"/>
      <c r="L58" s="1"/>
      <c r="M58" s="1"/>
      <c r="N58" s="1"/>
      <c r="O58" s="1"/>
    </row>
    <row r="59" spans="1:15" ht="15.75" customHeight="1">
      <c r="A59" s="1"/>
      <c r="B59" s="1"/>
      <c r="C59" s="1"/>
      <c r="D59" s="3"/>
      <c r="E59" s="4"/>
      <c r="F59" s="4"/>
      <c r="G59" s="1"/>
      <c r="H59" s="1"/>
      <c r="I59" s="1"/>
      <c r="J59" s="1"/>
      <c r="K59" s="1"/>
      <c r="L59" s="1"/>
      <c r="M59" s="1"/>
      <c r="N59" s="1"/>
      <c r="O59" s="1"/>
    </row>
    <row r="60" spans="1:15" ht="15.75" customHeight="1">
      <c r="A60" s="1"/>
      <c r="B60" s="1"/>
      <c r="C60" s="1"/>
      <c r="D60" s="3"/>
      <c r="E60" s="4"/>
      <c r="F60" s="4"/>
      <c r="G60" s="1"/>
      <c r="H60" s="1"/>
      <c r="I60" s="1"/>
      <c r="J60" s="1"/>
      <c r="K60" s="1"/>
      <c r="L60" s="1"/>
      <c r="M60" s="1"/>
      <c r="N60" s="1"/>
      <c r="O60" s="1"/>
    </row>
    <row r="61" spans="1:15" ht="15.75" customHeight="1">
      <c r="A61" s="1"/>
      <c r="B61" s="1"/>
      <c r="C61" s="1"/>
      <c r="D61" s="3"/>
      <c r="E61" s="4"/>
      <c r="F61" s="4"/>
      <c r="G61" s="1"/>
      <c r="H61" s="1"/>
      <c r="I61" s="1"/>
      <c r="J61" s="1"/>
      <c r="K61" s="1"/>
      <c r="L61" s="1"/>
      <c r="M61" s="1"/>
      <c r="N61" s="1"/>
      <c r="O61" s="1"/>
    </row>
    <row r="62" spans="1:15" ht="15.75" customHeight="1">
      <c r="A62" s="1"/>
      <c r="B62" s="1"/>
      <c r="C62" s="1"/>
      <c r="D62" s="3"/>
      <c r="E62" s="4"/>
      <c r="F62" s="4"/>
      <c r="G62" s="1"/>
      <c r="H62" s="1"/>
      <c r="I62" s="1"/>
      <c r="J62" s="1"/>
      <c r="K62" s="1"/>
      <c r="L62" s="1"/>
      <c r="M62" s="1"/>
      <c r="N62" s="1"/>
      <c r="O62" s="1"/>
    </row>
    <row r="63" spans="1:15" ht="15.75" customHeight="1">
      <c r="A63" s="1"/>
      <c r="B63" s="1"/>
      <c r="C63" s="1"/>
      <c r="D63" s="3"/>
      <c r="E63" s="4"/>
      <c r="F63" s="4"/>
      <c r="G63" s="1"/>
      <c r="H63" s="1"/>
      <c r="I63" s="1"/>
      <c r="J63" s="1"/>
      <c r="K63" s="1"/>
      <c r="L63" s="1"/>
      <c r="M63" s="1"/>
      <c r="N63" s="1"/>
      <c r="O63" s="1"/>
    </row>
    <row r="64" spans="1:15" ht="15.75" customHeight="1">
      <c r="A64" s="1"/>
      <c r="B64" s="1"/>
      <c r="C64" s="1"/>
      <c r="D64" s="3"/>
      <c r="E64" s="4"/>
      <c r="F64" s="4"/>
      <c r="G64" s="1"/>
      <c r="H64" s="1"/>
      <c r="I64" s="1"/>
      <c r="J64" s="1"/>
      <c r="K64" s="1"/>
      <c r="L64" s="1"/>
      <c r="M64" s="1"/>
      <c r="N64" s="1"/>
      <c r="O64" s="1"/>
    </row>
    <row r="65" spans="1:15" ht="15.75" customHeight="1">
      <c r="A65" s="1"/>
      <c r="B65" s="1"/>
      <c r="C65" s="1"/>
      <c r="D65" s="3"/>
      <c r="E65" s="4"/>
      <c r="F65" s="4"/>
      <c r="G65" s="1"/>
      <c r="H65" s="1"/>
      <c r="I65" s="1"/>
      <c r="J65" s="1"/>
      <c r="K65" s="1"/>
      <c r="L65" s="1"/>
      <c r="M65" s="1"/>
      <c r="N65" s="1"/>
      <c r="O65" s="1"/>
    </row>
    <row r="66" spans="1:15" ht="15.75" customHeight="1">
      <c r="A66" s="1"/>
      <c r="B66" s="1"/>
      <c r="C66" s="1"/>
      <c r="D66" s="3"/>
      <c r="E66" s="4"/>
      <c r="F66" s="4"/>
      <c r="G66" s="1"/>
      <c r="H66" s="1"/>
      <c r="I66" s="1"/>
      <c r="J66" s="1"/>
      <c r="K66" s="1"/>
      <c r="L66" s="1"/>
      <c r="M66" s="1"/>
      <c r="N66" s="1"/>
      <c r="O66" s="1"/>
    </row>
    <row r="67" spans="1:15" ht="15.75" customHeight="1">
      <c r="A67" s="1"/>
      <c r="B67" s="1"/>
      <c r="C67" s="1"/>
      <c r="D67" s="3"/>
      <c r="E67" s="4"/>
      <c r="F67" s="4"/>
      <c r="G67" s="1"/>
      <c r="H67" s="1"/>
      <c r="I67" s="1"/>
      <c r="J67" s="1"/>
      <c r="K67" s="1"/>
      <c r="L67" s="1"/>
      <c r="M67" s="1"/>
      <c r="N67" s="1"/>
      <c r="O67" s="1"/>
    </row>
    <row r="68" spans="1:15" ht="15.75" customHeight="1">
      <c r="A68" s="1"/>
      <c r="B68" s="1"/>
      <c r="C68" s="1"/>
      <c r="D68" s="3"/>
      <c r="E68" s="4"/>
      <c r="F68" s="4"/>
      <c r="G68" s="1"/>
      <c r="H68" s="1"/>
      <c r="I68" s="1"/>
      <c r="J68" s="1"/>
      <c r="K68" s="1"/>
      <c r="L68" s="1"/>
      <c r="M68" s="1"/>
      <c r="N68" s="1"/>
      <c r="O68" s="1"/>
    </row>
    <row r="69" spans="1:15" ht="15.75" customHeight="1">
      <c r="A69" s="1"/>
      <c r="B69" s="1"/>
      <c r="C69" s="1"/>
      <c r="D69" s="3"/>
      <c r="E69" s="4"/>
      <c r="F69" s="4"/>
      <c r="G69" s="1"/>
      <c r="H69" s="1"/>
      <c r="I69" s="1"/>
      <c r="J69" s="1"/>
      <c r="K69" s="1"/>
      <c r="L69" s="1"/>
      <c r="M69" s="1"/>
      <c r="N69" s="1"/>
      <c r="O69" s="1"/>
    </row>
    <row r="70" spans="1:15" ht="15.75" customHeight="1">
      <c r="A70" s="1"/>
      <c r="B70" s="1"/>
      <c r="C70" s="1"/>
      <c r="D70" s="3"/>
      <c r="E70" s="4"/>
      <c r="F70" s="4"/>
      <c r="G70" s="1"/>
      <c r="H70" s="1"/>
      <c r="I70" s="1"/>
      <c r="J70" s="1"/>
      <c r="K70" s="1"/>
      <c r="L70" s="1"/>
      <c r="M70" s="1"/>
      <c r="N70" s="1"/>
      <c r="O70" s="1"/>
    </row>
    <row r="71" spans="1:15" ht="15.75" customHeight="1">
      <c r="A71" s="1"/>
      <c r="B71" s="1"/>
      <c r="C71" s="1"/>
      <c r="D71" s="3"/>
      <c r="E71" s="4"/>
      <c r="F71" s="4"/>
      <c r="G71" s="1"/>
      <c r="H71" s="1"/>
      <c r="I71" s="1"/>
      <c r="J71" s="1"/>
      <c r="K71" s="1"/>
      <c r="L71" s="1"/>
      <c r="M71" s="1"/>
      <c r="N71" s="1"/>
      <c r="O71" s="1"/>
    </row>
    <row r="72" spans="1:15" ht="15.75" customHeight="1">
      <c r="A72" s="1"/>
      <c r="B72" s="1"/>
      <c r="C72" s="1"/>
      <c r="D72" s="3"/>
      <c r="E72" s="4"/>
      <c r="F72" s="4"/>
      <c r="G72" s="1"/>
      <c r="H72" s="1"/>
      <c r="I72" s="1"/>
      <c r="J72" s="1"/>
      <c r="K72" s="1"/>
      <c r="L72" s="1"/>
      <c r="M72" s="1"/>
      <c r="N72" s="1"/>
      <c r="O72" s="1"/>
    </row>
    <row r="73" spans="1:15" ht="15.75" customHeight="1">
      <c r="A73" s="1"/>
      <c r="B73" s="1"/>
      <c r="C73" s="1"/>
      <c r="D73" s="3"/>
      <c r="E73" s="4"/>
      <c r="F73" s="4"/>
      <c r="G73" s="1"/>
      <c r="H73" s="1"/>
      <c r="I73" s="1"/>
      <c r="J73" s="1"/>
      <c r="K73" s="1"/>
      <c r="L73" s="1"/>
      <c r="M73" s="1"/>
      <c r="N73" s="1"/>
      <c r="O73" s="1"/>
    </row>
    <row r="74" spans="1:15" ht="15.75" customHeight="1">
      <c r="A74" s="1"/>
      <c r="B74" s="1"/>
      <c r="C74" s="1"/>
      <c r="D74" s="3"/>
      <c r="E74" s="4"/>
      <c r="F74" s="4"/>
      <c r="G74" s="1"/>
      <c r="H74" s="1"/>
      <c r="I74" s="1"/>
      <c r="J74" s="1"/>
      <c r="K74" s="1"/>
      <c r="L74" s="1"/>
      <c r="M74" s="1"/>
      <c r="N74" s="1"/>
      <c r="O74" s="1"/>
    </row>
    <row r="75" spans="1:15" ht="15.75" customHeight="1">
      <c r="A75" s="1"/>
      <c r="B75" s="1"/>
      <c r="C75" s="1"/>
      <c r="D75" s="3"/>
      <c r="E75" s="4"/>
      <c r="F75" s="4"/>
      <c r="G75" s="1"/>
      <c r="H75" s="1"/>
      <c r="I75" s="1"/>
      <c r="J75" s="1"/>
      <c r="K75" s="1"/>
      <c r="L75" s="1"/>
      <c r="M75" s="1"/>
      <c r="N75" s="1"/>
      <c r="O75" s="1"/>
    </row>
    <row r="76" spans="1:15" ht="15.75" customHeight="1">
      <c r="A76" s="1"/>
      <c r="B76" s="1"/>
      <c r="C76" s="1"/>
      <c r="D76" s="3"/>
      <c r="E76" s="4"/>
      <c r="F76" s="4"/>
      <c r="G76" s="1"/>
      <c r="H76" s="1"/>
      <c r="I76" s="1"/>
      <c r="J76" s="1"/>
      <c r="K76" s="1"/>
      <c r="L76" s="1"/>
      <c r="M76" s="1"/>
      <c r="N76" s="1"/>
      <c r="O76" s="1"/>
    </row>
    <row r="77" spans="1:15" ht="15.75" customHeight="1">
      <c r="A77" s="1"/>
      <c r="B77" s="1"/>
      <c r="C77" s="1"/>
      <c r="D77" s="3"/>
      <c r="E77" s="4"/>
      <c r="F77" s="4"/>
      <c r="G77" s="1"/>
      <c r="H77" s="1"/>
      <c r="I77" s="1"/>
      <c r="J77" s="1"/>
      <c r="K77" s="1"/>
      <c r="L77" s="1"/>
      <c r="M77" s="1"/>
      <c r="N77" s="1"/>
      <c r="O77" s="1"/>
    </row>
    <row r="78" spans="1:15" ht="15.75" customHeight="1">
      <c r="A78" s="1"/>
      <c r="B78" s="1"/>
      <c r="C78" s="1"/>
      <c r="D78" s="3"/>
      <c r="E78" s="4"/>
      <c r="F78" s="4"/>
      <c r="G78" s="1"/>
      <c r="H78" s="1"/>
      <c r="I78" s="1"/>
      <c r="J78" s="1"/>
      <c r="K78" s="1"/>
      <c r="L78" s="1"/>
      <c r="M78" s="1"/>
      <c r="N78" s="1"/>
      <c r="O78" s="1"/>
    </row>
    <row r="79" spans="1:15" ht="15.75" customHeight="1">
      <c r="A79" s="1"/>
      <c r="B79" s="1"/>
      <c r="C79" s="1"/>
      <c r="D79" s="3"/>
      <c r="E79" s="4"/>
      <c r="F79" s="4"/>
      <c r="G79" s="1"/>
      <c r="H79" s="1"/>
      <c r="I79" s="1"/>
      <c r="J79" s="1"/>
      <c r="K79" s="1"/>
      <c r="L79" s="1"/>
      <c r="M79" s="1"/>
      <c r="N79" s="1"/>
      <c r="O79" s="1"/>
    </row>
    <row r="80" spans="1:15" ht="15.75" customHeight="1">
      <c r="A80" s="1"/>
      <c r="B80" s="1"/>
      <c r="C80" s="1"/>
      <c r="D80" s="3"/>
      <c r="E80" s="4"/>
      <c r="F80" s="4"/>
      <c r="G80" s="1"/>
      <c r="H80" s="1"/>
      <c r="I80" s="1"/>
      <c r="J80" s="1"/>
      <c r="K80" s="1"/>
      <c r="L80" s="1"/>
      <c r="M80" s="1"/>
      <c r="N80" s="1"/>
      <c r="O80" s="1"/>
    </row>
    <row r="81" spans="1:15" ht="15.75" customHeight="1">
      <c r="A81" s="1"/>
      <c r="B81" s="1"/>
      <c r="C81" s="1"/>
      <c r="D81" s="3"/>
      <c r="E81" s="4"/>
      <c r="F81" s="4"/>
      <c r="G81" s="1"/>
      <c r="H81" s="1"/>
      <c r="I81" s="1"/>
      <c r="J81" s="1"/>
      <c r="K81" s="1"/>
      <c r="L81" s="1"/>
      <c r="M81" s="1"/>
      <c r="N81" s="1"/>
      <c r="O81" s="1"/>
    </row>
    <row r="82" spans="1:15" ht="15.75" customHeight="1">
      <c r="A82" s="1"/>
      <c r="B82" s="1"/>
      <c r="C82" s="1"/>
      <c r="D82" s="3"/>
      <c r="E82" s="4"/>
      <c r="F82" s="4"/>
      <c r="G82" s="1"/>
      <c r="H82" s="1"/>
      <c r="I82" s="1"/>
      <c r="J82" s="1"/>
      <c r="K82" s="1"/>
      <c r="L82" s="1"/>
      <c r="M82" s="1"/>
      <c r="N82" s="1"/>
      <c r="O82" s="1"/>
    </row>
    <row r="83" spans="1:15" ht="15.75" customHeight="1">
      <c r="A83" s="1"/>
      <c r="B83" s="1"/>
      <c r="C83" s="1"/>
      <c r="D83" s="3"/>
      <c r="E83" s="4"/>
      <c r="F83" s="4"/>
      <c r="G83" s="1"/>
      <c r="H83" s="1"/>
      <c r="I83" s="1"/>
      <c r="J83" s="1"/>
      <c r="K83" s="1"/>
      <c r="L83" s="1"/>
      <c r="M83" s="1"/>
      <c r="N83" s="1"/>
      <c r="O83" s="1"/>
    </row>
    <row r="84" spans="1:15" ht="15.75" customHeight="1">
      <c r="A84" s="1"/>
      <c r="B84" s="1"/>
      <c r="C84" s="1"/>
      <c r="D84" s="3"/>
      <c r="E84" s="4"/>
      <c r="F84" s="4"/>
      <c r="G84" s="1"/>
      <c r="H84" s="1"/>
      <c r="I84" s="1"/>
      <c r="J84" s="1"/>
      <c r="K84" s="1"/>
      <c r="L84" s="1"/>
      <c r="M84" s="1"/>
      <c r="N84" s="1"/>
      <c r="O84" s="1"/>
    </row>
    <row r="85" spans="1:15" ht="15.75" customHeight="1">
      <c r="A85" s="1"/>
      <c r="B85" s="1"/>
      <c r="C85" s="1"/>
      <c r="D85" s="3"/>
      <c r="E85" s="4"/>
      <c r="F85" s="4"/>
      <c r="G85" s="1"/>
      <c r="H85" s="1"/>
      <c r="I85" s="1"/>
      <c r="J85" s="1"/>
      <c r="K85" s="1"/>
      <c r="L85" s="1"/>
      <c r="M85" s="1"/>
      <c r="N85" s="1"/>
      <c r="O85" s="1"/>
    </row>
    <row r="86" spans="1:15" ht="15.75" customHeight="1">
      <c r="A86" s="1"/>
      <c r="B86" s="1"/>
      <c r="C86" s="1"/>
      <c r="D86" s="3"/>
      <c r="E86" s="4"/>
      <c r="F86" s="4"/>
      <c r="G86" s="1"/>
      <c r="H86" s="1"/>
      <c r="I86" s="1"/>
      <c r="J86" s="1"/>
      <c r="K86" s="1"/>
      <c r="L86" s="1"/>
      <c r="M86" s="1"/>
      <c r="N86" s="1"/>
      <c r="O86" s="1"/>
    </row>
    <row r="87" spans="1:15" ht="15.75" customHeight="1">
      <c r="A87" s="1"/>
      <c r="B87" s="1"/>
      <c r="C87" s="1"/>
      <c r="D87" s="3"/>
      <c r="E87" s="4"/>
      <c r="F87" s="4"/>
      <c r="G87" s="1"/>
      <c r="H87" s="1"/>
      <c r="I87" s="1"/>
      <c r="J87" s="1"/>
      <c r="K87" s="1"/>
      <c r="L87" s="1"/>
      <c r="M87" s="1"/>
      <c r="N87" s="1"/>
      <c r="O87" s="1"/>
    </row>
    <row r="88" spans="1:15" ht="15.75" customHeight="1">
      <c r="A88" s="1"/>
      <c r="B88" s="1"/>
      <c r="C88" s="1"/>
      <c r="D88" s="3"/>
      <c r="E88" s="4"/>
      <c r="F88" s="4"/>
      <c r="G88" s="1"/>
      <c r="H88" s="1"/>
      <c r="I88" s="1"/>
      <c r="J88" s="1"/>
      <c r="K88" s="1"/>
      <c r="L88" s="1"/>
      <c r="M88" s="1"/>
      <c r="N88" s="1"/>
      <c r="O88" s="1"/>
    </row>
    <row r="89" spans="1:15" ht="15.75" customHeight="1">
      <c r="A89" s="1"/>
      <c r="B89" s="1"/>
      <c r="C89" s="1"/>
      <c r="D89" s="3"/>
      <c r="E89" s="4"/>
      <c r="F89" s="4"/>
      <c r="G89" s="1"/>
      <c r="H89" s="1"/>
      <c r="I89" s="1"/>
      <c r="J89" s="1"/>
      <c r="K89" s="1"/>
      <c r="L89" s="1"/>
      <c r="M89" s="1"/>
      <c r="N89" s="1"/>
      <c r="O89" s="1"/>
    </row>
    <row r="90" spans="1:15" ht="15.75" customHeight="1">
      <c r="A90" s="1"/>
      <c r="B90" s="1"/>
      <c r="C90" s="1"/>
      <c r="D90" s="3"/>
      <c r="E90" s="4"/>
      <c r="F90" s="4"/>
      <c r="G90" s="1"/>
      <c r="H90" s="1"/>
      <c r="I90" s="1"/>
      <c r="J90" s="1"/>
      <c r="K90" s="1"/>
      <c r="L90" s="1"/>
      <c r="M90" s="1"/>
      <c r="N90" s="1"/>
      <c r="O90" s="1"/>
    </row>
    <row r="91" spans="1:15" ht="15.75" customHeight="1">
      <c r="A91" s="1"/>
      <c r="B91" s="1"/>
      <c r="C91" s="1"/>
      <c r="D91" s="3"/>
      <c r="E91" s="4"/>
      <c r="F91" s="4"/>
      <c r="G91" s="1"/>
      <c r="H91" s="1"/>
      <c r="I91" s="1"/>
      <c r="J91" s="1"/>
      <c r="K91" s="1"/>
      <c r="L91" s="1"/>
      <c r="M91" s="1"/>
      <c r="N91" s="1"/>
      <c r="O91" s="1"/>
    </row>
    <row r="92" spans="1:15" ht="15.75" customHeight="1">
      <c r="A92" s="1"/>
      <c r="B92" s="1"/>
      <c r="C92" s="1"/>
      <c r="D92" s="3"/>
      <c r="E92" s="4"/>
      <c r="F92" s="4"/>
      <c r="G92" s="1"/>
      <c r="H92" s="1"/>
      <c r="I92" s="1"/>
      <c r="J92" s="1"/>
      <c r="K92" s="1"/>
      <c r="L92" s="1"/>
      <c r="M92" s="1"/>
      <c r="N92" s="1"/>
      <c r="O92" s="1"/>
    </row>
    <row r="93" spans="1:15" ht="15.75" customHeight="1">
      <c r="A93" s="1"/>
      <c r="B93" s="1"/>
      <c r="C93" s="1"/>
      <c r="D93" s="3"/>
      <c r="E93" s="4"/>
      <c r="F93" s="4"/>
      <c r="G93" s="1"/>
      <c r="H93" s="1"/>
      <c r="I93" s="1"/>
      <c r="J93" s="1"/>
      <c r="K93" s="1"/>
      <c r="L93" s="1"/>
      <c r="M93" s="1"/>
      <c r="N93" s="1"/>
      <c r="O93" s="1"/>
    </row>
    <row r="94" spans="1:15" ht="15.75" customHeight="1">
      <c r="A94" s="1"/>
      <c r="B94" s="1"/>
      <c r="C94" s="1"/>
      <c r="D94" s="3"/>
      <c r="E94" s="4"/>
      <c r="F94" s="4"/>
      <c r="G94" s="1"/>
      <c r="H94" s="1"/>
      <c r="I94" s="1"/>
      <c r="J94" s="1"/>
      <c r="K94" s="1"/>
      <c r="L94" s="1"/>
      <c r="M94" s="1"/>
      <c r="N94" s="1"/>
      <c r="O94" s="1"/>
    </row>
    <row r="95" spans="1:15" ht="15.75" customHeight="1">
      <c r="A95" s="1"/>
      <c r="B95" s="1"/>
      <c r="C95" s="1"/>
      <c r="D95" s="3"/>
      <c r="E95" s="4"/>
      <c r="F95" s="4"/>
      <c r="G95" s="1"/>
      <c r="H95" s="1"/>
      <c r="I95" s="1"/>
      <c r="J95" s="1"/>
      <c r="K95" s="1"/>
      <c r="L95" s="1"/>
      <c r="M95" s="1"/>
      <c r="N95" s="1"/>
      <c r="O95" s="1"/>
    </row>
    <row r="96" spans="1:15" ht="15.75" customHeight="1">
      <c r="A96" s="1"/>
      <c r="B96" s="1"/>
      <c r="C96" s="1"/>
      <c r="D96" s="3"/>
      <c r="E96" s="4"/>
      <c r="F96" s="4"/>
      <c r="G96" s="1"/>
      <c r="H96" s="1"/>
      <c r="I96" s="1"/>
      <c r="J96" s="1"/>
      <c r="K96" s="1"/>
      <c r="L96" s="1"/>
      <c r="M96" s="1"/>
      <c r="N96" s="1"/>
      <c r="O96" s="1"/>
    </row>
    <row r="97" spans="1:15" ht="15.75" customHeight="1">
      <c r="A97" s="1"/>
      <c r="B97" s="1"/>
      <c r="C97" s="1"/>
      <c r="D97" s="3"/>
      <c r="E97" s="4"/>
      <c r="F97" s="4"/>
      <c r="G97" s="1"/>
      <c r="H97" s="1"/>
      <c r="I97" s="1"/>
      <c r="J97" s="1"/>
      <c r="K97" s="1"/>
      <c r="L97" s="1"/>
      <c r="M97" s="1"/>
      <c r="N97" s="1"/>
      <c r="O97" s="1"/>
    </row>
    <row r="98" spans="1:15" ht="15.75" customHeight="1">
      <c r="A98" s="1"/>
      <c r="B98" s="1"/>
      <c r="C98" s="1"/>
      <c r="D98" s="3"/>
      <c r="E98" s="4"/>
      <c r="F98" s="4"/>
      <c r="G98" s="1"/>
      <c r="H98" s="1"/>
      <c r="I98" s="1"/>
      <c r="J98" s="1"/>
      <c r="K98" s="1"/>
      <c r="L98" s="1"/>
      <c r="M98" s="1"/>
      <c r="N98" s="1"/>
      <c r="O98" s="1"/>
    </row>
    <row r="99" spans="1:15" ht="15.75" customHeight="1">
      <c r="A99" s="1"/>
      <c r="B99" s="1"/>
      <c r="C99" s="1"/>
      <c r="D99" s="3"/>
      <c r="E99" s="4"/>
      <c r="F99" s="4"/>
      <c r="G99" s="1"/>
      <c r="H99" s="1"/>
      <c r="I99" s="1"/>
      <c r="J99" s="1"/>
      <c r="K99" s="1"/>
      <c r="L99" s="1"/>
      <c r="M99" s="1"/>
      <c r="N99" s="1"/>
      <c r="O99" s="1"/>
    </row>
    <row r="100" spans="1:15" ht="15.75" customHeight="1">
      <c r="A100" s="1"/>
      <c r="B100" s="1"/>
      <c r="C100" s="1"/>
      <c r="D100" s="3"/>
      <c r="E100" s="4"/>
      <c r="F100" s="4"/>
      <c r="G100" s="1"/>
      <c r="H100" s="1"/>
      <c r="I100" s="1"/>
      <c r="J100" s="1"/>
      <c r="K100" s="1"/>
      <c r="L100" s="1"/>
      <c r="M100" s="1"/>
      <c r="N100" s="1"/>
      <c r="O100" s="1"/>
    </row>
    <row r="101" spans="1:15" ht="15.75" customHeight="1">
      <c r="A101" s="1"/>
      <c r="B101" s="1"/>
      <c r="C101" s="1"/>
      <c r="D101" s="3"/>
      <c r="E101" s="4"/>
      <c r="F101" s="4"/>
      <c r="G101" s="1"/>
      <c r="H101" s="1"/>
      <c r="I101" s="1"/>
      <c r="J101" s="1"/>
      <c r="K101" s="1"/>
      <c r="L101" s="1"/>
      <c r="M101" s="1"/>
      <c r="N101" s="1"/>
      <c r="O101" s="1"/>
    </row>
    <row r="102" spans="1:15" ht="15.75" customHeight="1">
      <c r="A102" s="1"/>
      <c r="B102" s="1"/>
      <c r="C102" s="1"/>
      <c r="D102" s="3"/>
      <c r="E102" s="4"/>
      <c r="F102" s="4"/>
      <c r="G102" s="1"/>
      <c r="H102" s="1"/>
      <c r="I102" s="1"/>
      <c r="J102" s="1"/>
      <c r="K102" s="1"/>
      <c r="L102" s="1"/>
      <c r="M102" s="1"/>
      <c r="N102" s="1"/>
      <c r="O102" s="1"/>
    </row>
    <row r="103" spans="1:15" ht="15.75" customHeight="1">
      <c r="A103" s="1"/>
      <c r="B103" s="1"/>
      <c r="C103" s="1"/>
      <c r="D103" s="3"/>
      <c r="E103" s="4"/>
      <c r="F103" s="4"/>
      <c r="G103" s="1"/>
      <c r="H103" s="1"/>
      <c r="I103" s="1"/>
      <c r="J103" s="1"/>
      <c r="K103" s="1"/>
      <c r="L103" s="1"/>
      <c r="M103" s="1"/>
      <c r="N103" s="1"/>
      <c r="O103" s="1"/>
    </row>
    <row r="104" spans="1:15" ht="15.75" customHeight="1">
      <c r="A104" s="1"/>
      <c r="B104" s="1"/>
      <c r="C104" s="1"/>
      <c r="D104" s="3"/>
      <c r="E104" s="4"/>
      <c r="F104" s="4"/>
      <c r="G104" s="1"/>
      <c r="H104" s="1"/>
      <c r="I104" s="1"/>
      <c r="J104" s="1"/>
      <c r="K104" s="1"/>
      <c r="L104" s="1"/>
      <c r="M104" s="1"/>
      <c r="N104" s="1"/>
      <c r="O104" s="1"/>
    </row>
    <row r="105" spans="1:15" ht="15.75" customHeight="1">
      <c r="A105" s="1"/>
      <c r="B105" s="1"/>
      <c r="C105" s="1"/>
      <c r="D105" s="3"/>
      <c r="E105" s="4"/>
      <c r="F105" s="4"/>
      <c r="G105" s="1"/>
      <c r="H105" s="1"/>
      <c r="I105" s="1"/>
      <c r="J105" s="1"/>
      <c r="K105" s="1"/>
      <c r="L105" s="1"/>
      <c r="M105" s="1"/>
      <c r="N105" s="1"/>
      <c r="O105" s="1"/>
    </row>
    <row r="106" spans="1:15" ht="15.75" customHeight="1">
      <c r="A106" s="1"/>
      <c r="B106" s="1"/>
      <c r="C106" s="1"/>
      <c r="D106" s="3"/>
      <c r="E106" s="4"/>
      <c r="F106" s="4"/>
      <c r="G106" s="1"/>
      <c r="H106" s="1"/>
      <c r="I106" s="1"/>
      <c r="J106" s="1"/>
      <c r="K106" s="1"/>
      <c r="L106" s="1"/>
      <c r="M106" s="1"/>
      <c r="N106" s="1"/>
      <c r="O106" s="1"/>
    </row>
    <row r="107" spans="1:15" ht="15.75" customHeight="1">
      <c r="A107" s="1"/>
      <c r="B107" s="1"/>
      <c r="C107" s="1"/>
      <c r="D107" s="3"/>
      <c r="E107" s="4"/>
      <c r="F107" s="4"/>
      <c r="G107" s="1"/>
      <c r="H107" s="1"/>
      <c r="I107" s="1"/>
      <c r="J107" s="1"/>
      <c r="K107" s="1"/>
      <c r="L107" s="1"/>
      <c r="M107" s="1"/>
      <c r="N107" s="1"/>
      <c r="O107" s="1"/>
    </row>
    <row r="108" spans="1:15" ht="15.75" customHeight="1">
      <c r="A108" s="1"/>
      <c r="B108" s="1"/>
      <c r="C108" s="1"/>
      <c r="D108" s="3"/>
      <c r="E108" s="4"/>
      <c r="F108" s="4"/>
      <c r="G108" s="1"/>
      <c r="H108" s="1"/>
      <c r="I108" s="1"/>
      <c r="J108" s="1"/>
      <c r="K108" s="1"/>
      <c r="L108" s="1"/>
      <c r="M108" s="1"/>
      <c r="N108" s="1"/>
      <c r="O108" s="1"/>
    </row>
    <row r="109" spans="1:15" ht="15.75" customHeight="1">
      <c r="A109" s="1"/>
      <c r="B109" s="1"/>
      <c r="C109" s="1"/>
      <c r="D109" s="3"/>
      <c r="E109" s="4"/>
      <c r="F109" s="4"/>
      <c r="G109" s="1"/>
      <c r="H109" s="1"/>
      <c r="I109" s="1"/>
      <c r="J109" s="1"/>
      <c r="K109" s="1"/>
      <c r="L109" s="1"/>
      <c r="M109" s="1"/>
      <c r="N109" s="1"/>
      <c r="O109" s="1"/>
    </row>
    <row r="110" spans="1:15" ht="15.75" customHeight="1">
      <c r="A110" s="1"/>
      <c r="B110" s="1"/>
      <c r="C110" s="1"/>
      <c r="D110" s="3"/>
      <c r="E110" s="4"/>
      <c r="F110" s="4"/>
      <c r="G110" s="1"/>
      <c r="H110" s="1"/>
      <c r="I110" s="1"/>
      <c r="J110" s="1"/>
      <c r="K110" s="1"/>
      <c r="L110" s="1"/>
      <c r="M110" s="1"/>
      <c r="N110" s="1"/>
      <c r="O110" s="1"/>
    </row>
    <row r="111" spans="1:15" ht="15.75" customHeight="1">
      <c r="A111" s="1"/>
      <c r="B111" s="1"/>
      <c r="C111" s="1"/>
      <c r="D111" s="3"/>
      <c r="E111" s="4"/>
      <c r="F111" s="4"/>
      <c r="G111" s="1"/>
      <c r="H111" s="1"/>
      <c r="I111" s="1"/>
      <c r="J111" s="1"/>
      <c r="K111" s="1"/>
      <c r="L111" s="1"/>
      <c r="M111" s="1"/>
      <c r="N111" s="1"/>
      <c r="O111" s="1"/>
    </row>
    <row r="112" spans="1:15" ht="15.75" customHeight="1">
      <c r="A112" s="1"/>
      <c r="B112" s="1"/>
      <c r="C112" s="1"/>
      <c r="D112" s="3"/>
      <c r="E112" s="4"/>
      <c r="F112" s="4"/>
      <c r="G112" s="1"/>
      <c r="H112" s="1"/>
      <c r="I112" s="1"/>
      <c r="J112" s="1"/>
      <c r="K112" s="1"/>
      <c r="L112" s="1"/>
      <c r="M112" s="1"/>
      <c r="N112" s="1"/>
      <c r="O112" s="1"/>
    </row>
    <row r="113" spans="1:15" ht="15.75" customHeight="1">
      <c r="A113" s="1"/>
      <c r="B113" s="1"/>
      <c r="C113" s="1"/>
      <c r="D113" s="3"/>
      <c r="E113" s="4"/>
      <c r="F113" s="4"/>
      <c r="G113" s="1"/>
      <c r="H113" s="1"/>
      <c r="I113" s="1"/>
      <c r="J113" s="1"/>
      <c r="K113" s="1"/>
      <c r="L113" s="1"/>
      <c r="M113" s="1"/>
      <c r="N113" s="1"/>
      <c r="O113" s="1"/>
    </row>
    <row r="114" spans="1:15" ht="15.75" customHeight="1">
      <c r="A114" s="1"/>
      <c r="B114" s="1"/>
      <c r="C114" s="1"/>
      <c r="D114" s="3"/>
      <c r="E114" s="4"/>
      <c r="F114" s="4"/>
      <c r="G114" s="1"/>
      <c r="H114" s="1"/>
      <c r="I114" s="1"/>
      <c r="J114" s="1"/>
      <c r="K114" s="1"/>
      <c r="L114" s="1"/>
      <c r="M114" s="1"/>
      <c r="N114" s="1"/>
      <c r="O114" s="1"/>
    </row>
    <row r="115" spans="1:15" ht="15.75" customHeight="1">
      <c r="A115" s="1"/>
      <c r="B115" s="1"/>
      <c r="C115" s="1"/>
      <c r="D115" s="3"/>
      <c r="E115" s="4"/>
      <c r="F115" s="4"/>
      <c r="G115" s="1"/>
      <c r="H115" s="1"/>
      <c r="I115" s="1"/>
      <c r="J115" s="1"/>
      <c r="K115" s="1"/>
      <c r="L115" s="1"/>
      <c r="M115" s="1"/>
      <c r="N115" s="1"/>
      <c r="O115" s="1"/>
    </row>
    <row r="116" spans="1:15" ht="15.75" customHeight="1">
      <c r="A116" s="1"/>
      <c r="B116" s="1"/>
      <c r="C116" s="1"/>
      <c r="D116" s="3"/>
      <c r="E116" s="4"/>
      <c r="F116" s="4"/>
      <c r="G116" s="1"/>
      <c r="H116" s="1"/>
      <c r="I116" s="1"/>
      <c r="J116" s="1"/>
      <c r="K116" s="1"/>
      <c r="L116" s="1"/>
      <c r="M116" s="1"/>
      <c r="N116" s="1"/>
      <c r="O116" s="1"/>
    </row>
    <row r="117" spans="1:15" ht="15.75" customHeight="1">
      <c r="A117" s="1"/>
      <c r="B117" s="1"/>
      <c r="C117" s="1"/>
      <c r="D117" s="3"/>
      <c r="E117" s="4"/>
      <c r="F117" s="4"/>
      <c r="G117" s="1"/>
      <c r="H117" s="1"/>
      <c r="I117" s="1"/>
      <c r="J117" s="1"/>
      <c r="K117" s="1"/>
      <c r="L117" s="1"/>
      <c r="M117" s="1"/>
      <c r="N117" s="1"/>
      <c r="O117" s="1"/>
    </row>
    <row r="118" spans="1:15" ht="15.75" customHeight="1">
      <c r="A118" s="1"/>
      <c r="B118" s="1"/>
      <c r="C118" s="1"/>
      <c r="D118" s="3"/>
      <c r="E118" s="4"/>
      <c r="F118" s="4"/>
      <c r="G118" s="1"/>
      <c r="H118" s="1"/>
      <c r="I118" s="1"/>
      <c r="J118" s="1"/>
      <c r="K118" s="1"/>
      <c r="L118" s="1"/>
      <c r="M118" s="1"/>
      <c r="N118" s="1"/>
      <c r="O118" s="1"/>
    </row>
    <row r="119" spans="1:15" ht="15.75" customHeight="1">
      <c r="A119" s="1"/>
      <c r="B119" s="1"/>
      <c r="C119" s="1"/>
      <c r="D119" s="3"/>
      <c r="E119" s="4"/>
      <c r="F119" s="4"/>
      <c r="G119" s="1"/>
      <c r="H119" s="1"/>
      <c r="I119" s="1"/>
      <c r="J119" s="1"/>
      <c r="K119" s="1"/>
      <c r="L119" s="1"/>
      <c r="M119" s="1"/>
      <c r="N119" s="1"/>
      <c r="O119" s="1"/>
    </row>
    <row r="120" spans="1:15" ht="15.75" customHeight="1">
      <c r="A120" s="1"/>
      <c r="B120" s="1"/>
      <c r="C120" s="1"/>
      <c r="D120" s="3"/>
      <c r="E120" s="4"/>
      <c r="F120" s="4"/>
      <c r="G120" s="1"/>
      <c r="H120" s="1"/>
      <c r="I120" s="1"/>
      <c r="J120" s="1"/>
      <c r="K120" s="1"/>
      <c r="L120" s="1"/>
      <c r="M120" s="1"/>
      <c r="N120" s="1"/>
      <c r="O120" s="1"/>
    </row>
    <row r="121" spans="1:15" ht="15.75" customHeight="1">
      <c r="A121" s="1"/>
      <c r="B121" s="1"/>
      <c r="C121" s="1"/>
      <c r="D121" s="3"/>
      <c r="E121" s="4"/>
      <c r="F121" s="4"/>
      <c r="G121" s="1"/>
      <c r="H121" s="1"/>
      <c r="I121" s="1"/>
      <c r="J121" s="1"/>
      <c r="K121" s="1"/>
      <c r="L121" s="1"/>
      <c r="M121" s="1"/>
      <c r="N121" s="1"/>
      <c r="O121" s="1"/>
    </row>
    <row r="122" spans="1:15" ht="15.75" customHeight="1">
      <c r="A122" s="1"/>
      <c r="B122" s="1"/>
      <c r="C122" s="1"/>
      <c r="D122" s="3"/>
      <c r="E122" s="4"/>
      <c r="F122" s="4"/>
      <c r="G122" s="1"/>
      <c r="H122" s="1"/>
      <c r="I122" s="1"/>
      <c r="J122" s="1"/>
      <c r="K122" s="1"/>
      <c r="L122" s="1"/>
      <c r="M122" s="1"/>
      <c r="N122" s="1"/>
      <c r="O122" s="1"/>
    </row>
    <row r="123" spans="1:15" ht="15.75" customHeight="1">
      <c r="A123" s="1"/>
      <c r="B123" s="1"/>
      <c r="C123" s="1"/>
      <c r="D123" s="3"/>
      <c r="E123" s="4"/>
      <c r="F123" s="4"/>
      <c r="G123" s="1"/>
      <c r="H123" s="1"/>
      <c r="I123" s="1"/>
      <c r="J123" s="1"/>
      <c r="K123" s="1"/>
      <c r="L123" s="1"/>
      <c r="M123" s="1"/>
      <c r="N123" s="1"/>
      <c r="O123" s="1"/>
    </row>
    <row r="124" spans="1:15" ht="15.75" customHeight="1">
      <c r="A124" s="1"/>
      <c r="B124" s="1"/>
      <c r="C124" s="1"/>
      <c r="D124" s="3"/>
      <c r="E124" s="4"/>
      <c r="F124" s="4"/>
      <c r="G124" s="1"/>
      <c r="H124" s="1"/>
      <c r="I124" s="1"/>
      <c r="J124" s="1"/>
      <c r="K124" s="1"/>
      <c r="L124" s="1"/>
      <c r="M124" s="1"/>
      <c r="N124" s="1"/>
      <c r="O124" s="1"/>
    </row>
    <row r="125" spans="1:15" ht="15.75" customHeight="1">
      <c r="A125" s="1"/>
      <c r="B125" s="1"/>
      <c r="C125" s="1"/>
      <c r="D125" s="3"/>
      <c r="E125" s="4"/>
      <c r="F125" s="4"/>
      <c r="G125" s="1"/>
      <c r="H125" s="1"/>
      <c r="I125" s="1"/>
      <c r="J125" s="1"/>
      <c r="K125" s="1"/>
      <c r="L125" s="1"/>
      <c r="M125" s="1"/>
      <c r="N125" s="1"/>
      <c r="O125" s="1"/>
    </row>
    <row r="126" spans="1:15" ht="15.75" customHeight="1">
      <c r="A126" s="1"/>
      <c r="B126" s="1"/>
      <c r="C126" s="1"/>
      <c r="D126" s="3"/>
      <c r="E126" s="4"/>
      <c r="F126" s="4"/>
      <c r="G126" s="1"/>
      <c r="H126" s="1"/>
      <c r="I126" s="1"/>
      <c r="J126" s="1"/>
      <c r="K126" s="1"/>
      <c r="L126" s="1"/>
      <c r="M126" s="1"/>
      <c r="N126" s="1"/>
      <c r="O126" s="1"/>
    </row>
    <row r="127" spans="1:15" ht="15.75" customHeight="1">
      <c r="A127" s="1"/>
      <c r="B127" s="1"/>
      <c r="C127" s="1"/>
      <c r="D127" s="3"/>
      <c r="E127" s="4"/>
      <c r="F127" s="4"/>
      <c r="G127" s="1"/>
      <c r="H127" s="1"/>
      <c r="I127" s="1"/>
      <c r="J127" s="1"/>
      <c r="K127" s="1"/>
      <c r="L127" s="1"/>
      <c r="M127" s="1"/>
      <c r="N127" s="1"/>
      <c r="O127" s="1"/>
    </row>
    <row r="128" spans="1:15" ht="15.75" customHeight="1">
      <c r="A128" s="1"/>
      <c r="B128" s="1"/>
      <c r="C128" s="1"/>
      <c r="D128" s="3"/>
      <c r="E128" s="4"/>
      <c r="F128" s="4"/>
      <c r="G128" s="1"/>
      <c r="H128" s="1"/>
      <c r="I128" s="1"/>
      <c r="J128" s="1"/>
      <c r="K128" s="1"/>
      <c r="L128" s="1"/>
      <c r="M128" s="1"/>
      <c r="N128" s="1"/>
      <c r="O128" s="1"/>
    </row>
    <row r="129" spans="1:15" ht="15.75" customHeight="1">
      <c r="A129" s="1"/>
      <c r="B129" s="1"/>
      <c r="C129" s="1"/>
      <c r="D129" s="3"/>
      <c r="E129" s="4"/>
      <c r="F129" s="4"/>
      <c r="G129" s="1"/>
      <c r="H129" s="1"/>
      <c r="I129" s="1"/>
      <c r="J129" s="1"/>
      <c r="K129" s="1"/>
      <c r="L129" s="1"/>
      <c r="M129" s="1"/>
      <c r="N129" s="1"/>
      <c r="O129" s="1"/>
    </row>
    <row r="130" spans="1:15" ht="15.75" customHeight="1">
      <c r="A130" s="1"/>
      <c r="B130" s="1"/>
      <c r="C130" s="1"/>
      <c r="D130" s="3"/>
      <c r="E130" s="4"/>
      <c r="F130" s="4"/>
      <c r="G130" s="1"/>
      <c r="H130" s="1"/>
      <c r="I130" s="1"/>
      <c r="J130" s="1"/>
      <c r="K130" s="1"/>
      <c r="L130" s="1"/>
      <c r="M130" s="1"/>
      <c r="N130" s="1"/>
      <c r="O130" s="1"/>
    </row>
    <row r="131" spans="1:15" ht="15.75" customHeight="1">
      <c r="A131" s="1"/>
      <c r="B131" s="1"/>
      <c r="C131" s="1"/>
      <c r="D131" s="3"/>
      <c r="E131" s="4"/>
      <c r="F131" s="4"/>
      <c r="G131" s="1"/>
      <c r="H131" s="1"/>
      <c r="I131" s="1"/>
      <c r="J131" s="1"/>
      <c r="K131" s="1"/>
      <c r="L131" s="1"/>
      <c r="M131" s="1"/>
      <c r="N131" s="1"/>
      <c r="O131" s="1"/>
    </row>
    <row r="132" spans="1:15" ht="15.75" customHeight="1">
      <c r="A132" s="1"/>
      <c r="B132" s="1"/>
      <c r="C132" s="1"/>
      <c r="D132" s="3"/>
      <c r="E132" s="4"/>
      <c r="F132" s="4"/>
      <c r="G132" s="1"/>
      <c r="H132" s="1"/>
      <c r="I132" s="1"/>
      <c r="J132" s="1"/>
      <c r="K132" s="1"/>
      <c r="L132" s="1"/>
      <c r="M132" s="1"/>
      <c r="N132" s="1"/>
      <c r="O132" s="1"/>
    </row>
    <row r="133" spans="1:15" ht="15.75" customHeight="1">
      <c r="A133" s="1"/>
      <c r="B133" s="1"/>
      <c r="C133" s="1"/>
      <c r="D133" s="3"/>
      <c r="E133" s="4"/>
      <c r="F133" s="4"/>
      <c r="G133" s="1"/>
      <c r="H133" s="1"/>
      <c r="I133" s="1"/>
      <c r="J133" s="1"/>
      <c r="K133" s="1"/>
      <c r="L133" s="1"/>
      <c r="M133" s="1"/>
      <c r="N133" s="1"/>
      <c r="O133" s="1"/>
    </row>
    <row r="134" spans="1:15" ht="15.75" customHeight="1">
      <c r="A134" s="1"/>
      <c r="B134" s="1"/>
      <c r="C134" s="1"/>
      <c r="D134" s="3"/>
      <c r="E134" s="4"/>
      <c r="F134" s="4"/>
      <c r="G134" s="1"/>
      <c r="H134" s="1"/>
      <c r="I134" s="1"/>
      <c r="J134" s="1"/>
      <c r="K134" s="1"/>
      <c r="L134" s="1"/>
      <c r="M134" s="1"/>
      <c r="N134" s="1"/>
      <c r="O134" s="1"/>
    </row>
    <row r="135" spans="1:15" ht="15.75" customHeight="1">
      <c r="A135" s="1"/>
      <c r="B135" s="1"/>
      <c r="C135" s="1"/>
      <c r="D135" s="3"/>
      <c r="E135" s="4"/>
      <c r="F135" s="4"/>
      <c r="G135" s="1"/>
      <c r="H135" s="1"/>
      <c r="I135" s="1"/>
      <c r="J135" s="1"/>
      <c r="K135" s="1"/>
      <c r="L135" s="1"/>
      <c r="M135" s="1"/>
      <c r="N135" s="1"/>
      <c r="O135" s="1"/>
    </row>
    <row r="136" spans="1:15" ht="15.75" customHeight="1">
      <c r="A136" s="1"/>
      <c r="B136" s="1"/>
      <c r="C136" s="1"/>
      <c r="D136" s="3"/>
      <c r="E136" s="4"/>
      <c r="F136" s="4"/>
      <c r="G136" s="1"/>
      <c r="H136" s="1"/>
      <c r="I136" s="1"/>
      <c r="J136" s="1"/>
      <c r="K136" s="1"/>
      <c r="L136" s="1"/>
      <c r="M136" s="1"/>
      <c r="N136" s="1"/>
      <c r="O136" s="1"/>
    </row>
    <row r="137" spans="1:15" ht="15.75" customHeight="1">
      <c r="A137" s="1"/>
      <c r="B137" s="1"/>
      <c r="C137" s="1"/>
      <c r="D137" s="3"/>
      <c r="E137" s="4"/>
      <c r="F137" s="4"/>
      <c r="G137" s="1"/>
      <c r="H137" s="1"/>
      <c r="I137" s="1"/>
      <c r="J137" s="1"/>
      <c r="K137" s="1"/>
      <c r="L137" s="1"/>
      <c r="M137" s="1"/>
      <c r="N137" s="1"/>
      <c r="O137" s="1"/>
    </row>
    <row r="138" spans="1:15" ht="15.75" customHeight="1">
      <c r="A138" s="1"/>
      <c r="B138" s="1"/>
      <c r="C138" s="1"/>
      <c r="D138" s="3"/>
      <c r="E138" s="4"/>
      <c r="F138" s="4"/>
      <c r="G138" s="1"/>
      <c r="H138" s="1"/>
      <c r="I138" s="1"/>
      <c r="J138" s="1"/>
      <c r="K138" s="1"/>
      <c r="L138" s="1"/>
      <c r="M138" s="1"/>
      <c r="N138" s="1"/>
      <c r="O138" s="1"/>
    </row>
    <row r="139" spans="1:15" ht="15.75" customHeight="1">
      <c r="A139" s="1"/>
      <c r="B139" s="1"/>
      <c r="C139" s="1"/>
      <c r="D139" s="3"/>
      <c r="E139" s="4"/>
      <c r="F139" s="4"/>
      <c r="G139" s="1"/>
      <c r="H139" s="1"/>
      <c r="I139" s="1"/>
      <c r="J139" s="1"/>
      <c r="K139" s="1"/>
      <c r="L139" s="1"/>
      <c r="M139" s="1"/>
      <c r="N139" s="1"/>
      <c r="O139" s="1"/>
    </row>
    <row r="140" spans="1:15" ht="15.75" customHeight="1">
      <c r="A140" s="1"/>
      <c r="B140" s="1"/>
      <c r="C140" s="1"/>
      <c r="D140" s="3"/>
      <c r="E140" s="4"/>
      <c r="F140" s="4"/>
      <c r="G140" s="1"/>
      <c r="H140" s="1"/>
      <c r="I140" s="1"/>
      <c r="J140" s="1"/>
      <c r="K140" s="1"/>
      <c r="L140" s="1"/>
      <c r="M140" s="1"/>
      <c r="N140" s="1"/>
      <c r="O140" s="1"/>
    </row>
    <row r="141" spans="1:15" ht="15.75" customHeight="1">
      <c r="A141" s="1"/>
      <c r="B141" s="1"/>
      <c r="C141" s="1"/>
      <c r="D141" s="3"/>
      <c r="E141" s="4"/>
      <c r="F141" s="4"/>
      <c r="G141" s="1"/>
      <c r="H141" s="1"/>
      <c r="I141" s="1"/>
      <c r="J141" s="1"/>
      <c r="K141" s="1"/>
      <c r="L141" s="1"/>
      <c r="M141" s="1"/>
      <c r="N141" s="1"/>
      <c r="O141" s="1"/>
    </row>
    <row r="142" spans="1:15" ht="15.75" customHeight="1">
      <c r="A142" s="1"/>
      <c r="B142" s="1"/>
      <c r="C142" s="1"/>
      <c r="D142" s="3"/>
      <c r="E142" s="4"/>
      <c r="F142" s="4"/>
      <c r="G142" s="1"/>
      <c r="H142" s="1"/>
      <c r="I142" s="1"/>
      <c r="J142" s="1"/>
      <c r="K142" s="1"/>
      <c r="L142" s="1"/>
      <c r="M142" s="1"/>
      <c r="N142" s="1"/>
      <c r="O142" s="1"/>
    </row>
    <row r="143" spans="1:15" ht="15.75" customHeight="1">
      <c r="A143" s="1"/>
      <c r="B143" s="1"/>
      <c r="C143" s="1"/>
      <c r="D143" s="3"/>
      <c r="E143" s="4"/>
      <c r="F143" s="4"/>
      <c r="G143" s="1"/>
      <c r="H143" s="1"/>
      <c r="I143" s="1"/>
      <c r="J143" s="1"/>
      <c r="K143" s="1"/>
      <c r="L143" s="1"/>
      <c r="M143" s="1"/>
      <c r="N143" s="1"/>
      <c r="O143" s="1"/>
    </row>
    <row r="144" spans="1:15" ht="15.75" customHeight="1">
      <c r="A144" s="1"/>
      <c r="B144" s="1"/>
      <c r="C144" s="1"/>
      <c r="D144" s="3"/>
      <c r="E144" s="4"/>
      <c r="F144" s="4"/>
      <c r="G144" s="1"/>
      <c r="H144" s="1"/>
      <c r="I144" s="1"/>
      <c r="J144" s="1"/>
      <c r="K144" s="1"/>
      <c r="L144" s="1"/>
      <c r="M144" s="1"/>
      <c r="N144" s="1"/>
      <c r="O144" s="1"/>
    </row>
    <row r="145" spans="1:15" ht="15.75" customHeight="1">
      <c r="A145" s="1"/>
      <c r="B145" s="1"/>
      <c r="C145" s="1"/>
      <c r="D145" s="3"/>
      <c r="E145" s="4"/>
      <c r="F145" s="4"/>
      <c r="G145" s="1"/>
      <c r="H145" s="1"/>
      <c r="I145" s="1"/>
      <c r="J145" s="1"/>
      <c r="K145" s="1"/>
      <c r="L145" s="1"/>
      <c r="M145" s="1"/>
      <c r="N145" s="1"/>
      <c r="O145" s="1"/>
    </row>
    <row r="146" spans="1:15" ht="15.75" customHeight="1">
      <c r="A146" s="1"/>
      <c r="B146" s="1"/>
      <c r="C146" s="1"/>
      <c r="D146" s="3"/>
      <c r="E146" s="4"/>
      <c r="F146" s="4"/>
      <c r="G146" s="1"/>
      <c r="H146" s="1"/>
      <c r="I146" s="1"/>
      <c r="J146" s="1"/>
      <c r="K146" s="1"/>
      <c r="L146" s="1"/>
      <c r="M146" s="1"/>
      <c r="N146" s="1"/>
      <c r="O146" s="1"/>
    </row>
    <row r="147" spans="1:15" ht="15.75" customHeight="1">
      <c r="A147" s="1"/>
      <c r="B147" s="1"/>
      <c r="C147" s="1"/>
      <c r="D147" s="3"/>
      <c r="E147" s="4"/>
      <c r="F147" s="4"/>
      <c r="G147" s="1"/>
      <c r="H147" s="1"/>
      <c r="I147" s="1"/>
      <c r="J147" s="1"/>
      <c r="K147" s="1"/>
      <c r="L147" s="1"/>
      <c r="M147" s="1"/>
      <c r="N147" s="1"/>
      <c r="O147" s="1"/>
    </row>
    <row r="148" spans="1:15" ht="15.75" customHeight="1">
      <c r="A148" s="1"/>
      <c r="B148" s="1"/>
      <c r="C148" s="1"/>
      <c r="D148" s="3"/>
      <c r="E148" s="4"/>
      <c r="F148" s="4"/>
      <c r="G148" s="1"/>
      <c r="H148" s="1"/>
      <c r="I148" s="1"/>
      <c r="J148" s="1"/>
      <c r="K148" s="1"/>
      <c r="L148" s="1"/>
      <c r="M148" s="1"/>
      <c r="N148" s="1"/>
      <c r="O148" s="1"/>
    </row>
    <row r="149" spans="1:15" ht="15.75" customHeight="1">
      <c r="A149" s="1"/>
      <c r="B149" s="1"/>
      <c r="C149" s="1"/>
      <c r="D149" s="3"/>
      <c r="E149" s="4"/>
      <c r="F149" s="4"/>
      <c r="G149" s="1"/>
      <c r="H149" s="1"/>
      <c r="I149" s="1"/>
      <c r="J149" s="1"/>
      <c r="K149" s="1"/>
      <c r="L149" s="1"/>
      <c r="M149" s="1"/>
      <c r="N149" s="1"/>
      <c r="O149" s="1"/>
    </row>
    <row r="150" spans="1:15" ht="15.75" customHeight="1">
      <c r="A150" s="1"/>
      <c r="B150" s="1"/>
      <c r="C150" s="1"/>
      <c r="D150" s="3"/>
      <c r="E150" s="4"/>
      <c r="F150" s="4"/>
      <c r="G150" s="1"/>
      <c r="H150" s="1"/>
      <c r="I150" s="1"/>
      <c r="J150" s="1"/>
      <c r="K150" s="1"/>
      <c r="L150" s="1"/>
      <c r="M150" s="1"/>
      <c r="N150" s="1"/>
      <c r="O150" s="1"/>
    </row>
    <row r="151" spans="1:15" ht="15.75" customHeight="1">
      <c r="A151" s="1"/>
      <c r="B151" s="1"/>
      <c r="C151" s="1"/>
      <c r="D151" s="3"/>
      <c r="E151" s="4"/>
      <c r="F151" s="4"/>
      <c r="G151" s="1"/>
      <c r="H151" s="1"/>
      <c r="I151" s="1"/>
      <c r="J151" s="1"/>
      <c r="K151" s="1"/>
      <c r="L151" s="1"/>
      <c r="M151" s="1"/>
      <c r="N151" s="1"/>
      <c r="O151" s="1"/>
    </row>
    <row r="152" spans="1:15" ht="15.75" customHeight="1">
      <c r="A152" s="1"/>
      <c r="B152" s="1"/>
      <c r="C152" s="1"/>
      <c r="D152" s="3"/>
      <c r="E152" s="4"/>
      <c r="F152" s="4"/>
      <c r="G152" s="1"/>
      <c r="H152" s="1"/>
      <c r="I152" s="1"/>
      <c r="J152" s="1"/>
      <c r="K152" s="1"/>
      <c r="L152" s="1"/>
      <c r="M152" s="1"/>
      <c r="N152" s="1"/>
      <c r="O152" s="1"/>
    </row>
    <row r="153" spans="1:15" ht="15.75" customHeight="1">
      <c r="A153" s="1"/>
      <c r="B153" s="1"/>
      <c r="C153" s="1"/>
      <c r="D153" s="3"/>
      <c r="E153" s="4"/>
      <c r="F153" s="4"/>
      <c r="G153" s="1"/>
      <c r="H153" s="1"/>
      <c r="I153" s="1"/>
      <c r="J153" s="1"/>
      <c r="K153" s="1"/>
      <c r="L153" s="1"/>
      <c r="M153" s="1"/>
      <c r="N153" s="1"/>
      <c r="O153" s="1"/>
    </row>
    <row r="154" spans="1:15" ht="15.75" customHeight="1">
      <c r="A154" s="1"/>
      <c r="B154" s="1"/>
      <c r="C154" s="1"/>
      <c r="D154" s="3"/>
      <c r="E154" s="4"/>
      <c r="F154" s="4"/>
      <c r="G154" s="1"/>
      <c r="H154" s="1"/>
      <c r="I154" s="1"/>
      <c r="J154" s="1"/>
      <c r="K154" s="1"/>
      <c r="L154" s="1"/>
      <c r="M154" s="1"/>
      <c r="N154" s="1"/>
      <c r="O154" s="1"/>
    </row>
    <row r="155" spans="1:15" ht="15.75" customHeight="1">
      <c r="A155" s="1"/>
      <c r="B155" s="1"/>
      <c r="C155" s="1"/>
      <c r="D155" s="3"/>
      <c r="E155" s="4"/>
      <c r="F155" s="4"/>
      <c r="G155" s="1"/>
      <c r="H155" s="1"/>
      <c r="I155" s="1"/>
      <c r="J155" s="1"/>
      <c r="K155" s="1"/>
      <c r="L155" s="1"/>
      <c r="M155" s="1"/>
      <c r="N155" s="1"/>
      <c r="O155" s="1"/>
    </row>
    <row r="156" spans="1:15" ht="15.75" customHeight="1">
      <c r="A156" s="1"/>
      <c r="B156" s="1"/>
      <c r="C156" s="1"/>
      <c r="D156" s="3"/>
      <c r="E156" s="4"/>
      <c r="F156" s="4"/>
      <c r="G156" s="1"/>
      <c r="H156" s="1"/>
      <c r="I156" s="1"/>
      <c r="J156" s="1"/>
      <c r="K156" s="1"/>
      <c r="L156" s="1"/>
      <c r="M156" s="1"/>
      <c r="N156" s="1"/>
      <c r="O156" s="1"/>
    </row>
    <row r="157" spans="1:15" ht="15.75" customHeight="1">
      <c r="A157" s="1"/>
      <c r="B157" s="1"/>
      <c r="C157" s="1"/>
      <c r="D157" s="3"/>
      <c r="E157" s="4"/>
      <c r="F157" s="4"/>
      <c r="G157" s="1"/>
      <c r="H157" s="1"/>
      <c r="I157" s="1"/>
      <c r="J157" s="1"/>
      <c r="K157" s="1"/>
      <c r="L157" s="1"/>
      <c r="M157" s="1"/>
      <c r="N157" s="1"/>
      <c r="O157" s="1"/>
    </row>
    <row r="158" spans="1:15" ht="15.75" customHeight="1">
      <c r="A158" s="1"/>
      <c r="B158" s="1"/>
      <c r="C158" s="1"/>
      <c r="D158" s="3"/>
      <c r="E158" s="4"/>
      <c r="F158" s="4"/>
      <c r="G158" s="1"/>
      <c r="H158" s="1"/>
      <c r="I158" s="1"/>
      <c r="J158" s="1"/>
      <c r="K158" s="1"/>
      <c r="L158" s="1"/>
      <c r="M158" s="1"/>
      <c r="N158" s="1"/>
      <c r="O158" s="1"/>
    </row>
    <row r="159" spans="1:15" ht="15.75" customHeight="1">
      <c r="A159" s="1"/>
      <c r="B159" s="1"/>
      <c r="C159" s="1"/>
      <c r="D159" s="3"/>
      <c r="E159" s="4"/>
      <c r="F159" s="4"/>
      <c r="G159" s="1"/>
      <c r="H159" s="1"/>
      <c r="I159" s="1"/>
      <c r="J159" s="1"/>
      <c r="K159" s="1"/>
      <c r="L159" s="1"/>
      <c r="M159" s="1"/>
      <c r="N159" s="1"/>
      <c r="O159" s="1"/>
    </row>
    <row r="160" spans="1:15" ht="15.75" customHeight="1">
      <c r="A160" s="1"/>
      <c r="B160" s="1"/>
      <c r="C160" s="1"/>
      <c r="D160" s="3"/>
      <c r="E160" s="4"/>
      <c r="F160" s="4"/>
      <c r="G160" s="1"/>
      <c r="H160" s="1"/>
      <c r="I160" s="1"/>
      <c r="J160" s="1"/>
      <c r="K160" s="1"/>
      <c r="L160" s="1"/>
      <c r="M160" s="1"/>
      <c r="N160" s="1"/>
      <c r="O160" s="1"/>
    </row>
    <row r="161" spans="1:15" ht="15.75" customHeight="1">
      <c r="A161" s="1"/>
      <c r="B161" s="1"/>
      <c r="C161" s="1"/>
      <c r="D161" s="3"/>
      <c r="E161" s="4"/>
      <c r="F161" s="4"/>
      <c r="G161" s="1"/>
      <c r="H161" s="1"/>
      <c r="I161" s="1"/>
      <c r="J161" s="1"/>
      <c r="K161" s="1"/>
      <c r="L161" s="1"/>
      <c r="M161" s="1"/>
      <c r="N161" s="1"/>
      <c r="O161" s="1"/>
    </row>
    <row r="162" spans="1:15" ht="15.75" customHeight="1">
      <c r="A162" s="1"/>
      <c r="B162" s="1"/>
      <c r="C162" s="1"/>
      <c r="D162" s="3"/>
      <c r="E162" s="4"/>
      <c r="F162" s="4"/>
      <c r="G162" s="1"/>
      <c r="H162" s="1"/>
      <c r="I162" s="1"/>
      <c r="J162" s="1"/>
      <c r="K162" s="1"/>
      <c r="L162" s="1"/>
      <c r="M162" s="1"/>
      <c r="N162" s="1"/>
      <c r="O162" s="1"/>
    </row>
    <row r="163" spans="1:15" ht="15.75" customHeight="1">
      <c r="A163" s="1"/>
      <c r="B163" s="1"/>
      <c r="C163" s="1"/>
      <c r="D163" s="3"/>
      <c r="E163" s="4"/>
      <c r="F163" s="4"/>
      <c r="G163" s="1"/>
      <c r="H163" s="1"/>
      <c r="I163" s="1"/>
      <c r="J163" s="1"/>
      <c r="K163" s="1"/>
      <c r="L163" s="1"/>
      <c r="M163" s="1"/>
      <c r="N163" s="1"/>
      <c r="O163" s="1"/>
    </row>
    <row r="164" spans="1:15" ht="15.75" customHeight="1">
      <c r="A164" s="1"/>
      <c r="B164" s="1"/>
      <c r="C164" s="1"/>
      <c r="D164" s="3"/>
      <c r="E164" s="4"/>
      <c r="F164" s="4"/>
      <c r="G164" s="1"/>
      <c r="H164" s="1"/>
      <c r="I164" s="1"/>
      <c r="J164" s="1"/>
      <c r="K164" s="1"/>
      <c r="L164" s="1"/>
      <c r="M164" s="1"/>
      <c r="N164" s="1"/>
      <c r="O164" s="1"/>
    </row>
    <row r="165" spans="1:15" ht="15.75" customHeight="1">
      <c r="A165" s="1"/>
      <c r="B165" s="1"/>
      <c r="C165" s="1"/>
      <c r="D165" s="3"/>
      <c r="E165" s="4"/>
      <c r="F165" s="4"/>
      <c r="G165" s="1"/>
      <c r="H165" s="1"/>
      <c r="I165" s="1"/>
      <c r="J165" s="1"/>
      <c r="K165" s="1"/>
      <c r="L165" s="1"/>
      <c r="M165" s="1"/>
      <c r="N165" s="1"/>
      <c r="O165" s="1"/>
    </row>
    <row r="166" spans="1:15" ht="15.75" customHeight="1">
      <c r="A166" s="1"/>
      <c r="B166" s="1"/>
      <c r="C166" s="1"/>
      <c r="D166" s="3"/>
      <c r="E166" s="4"/>
      <c r="F166" s="4"/>
      <c r="G166" s="1"/>
      <c r="H166" s="1"/>
      <c r="I166" s="1"/>
      <c r="J166" s="1"/>
      <c r="K166" s="1"/>
      <c r="L166" s="1"/>
      <c r="M166" s="1"/>
      <c r="N166" s="1"/>
      <c r="O166" s="1"/>
    </row>
    <row r="167" spans="1:15" ht="15.75" customHeight="1">
      <c r="A167" s="1"/>
      <c r="B167" s="1"/>
      <c r="C167" s="1"/>
      <c r="D167" s="3"/>
      <c r="E167" s="4"/>
      <c r="F167" s="4"/>
      <c r="G167" s="1"/>
      <c r="H167" s="1"/>
      <c r="I167" s="1"/>
      <c r="J167" s="1"/>
      <c r="K167" s="1"/>
      <c r="L167" s="1"/>
      <c r="M167" s="1"/>
      <c r="N167" s="1"/>
      <c r="O167" s="1"/>
    </row>
    <row r="168" spans="1:15" ht="15.75" customHeight="1">
      <c r="A168" s="1"/>
      <c r="B168" s="1"/>
      <c r="C168" s="1"/>
      <c r="D168" s="3"/>
      <c r="E168" s="4"/>
      <c r="F168" s="4"/>
      <c r="G168" s="1"/>
      <c r="H168" s="1"/>
      <c r="I168" s="1"/>
      <c r="J168" s="1"/>
      <c r="K168" s="1"/>
      <c r="L168" s="1"/>
      <c r="M168" s="1"/>
      <c r="N168" s="1"/>
      <c r="O168" s="1"/>
    </row>
    <row r="169" spans="1:15" ht="15.75" customHeight="1">
      <c r="A169" s="1"/>
      <c r="B169" s="1"/>
      <c r="C169" s="1"/>
      <c r="D169" s="3"/>
      <c r="E169" s="4"/>
      <c r="F169" s="4"/>
      <c r="G169" s="1"/>
      <c r="H169" s="1"/>
      <c r="I169" s="1"/>
      <c r="J169" s="1"/>
      <c r="K169" s="1"/>
      <c r="L169" s="1"/>
      <c r="M169" s="1"/>
      <c r="N169" s="1"/>
      <c r="O169" s="1"/>
    </row>
    <row r="170" spans="1:15" ht="15.75" customHeight="1">
      <c r="A170" s="1"/>
      <c r="B170" s="1"/>
      <c r="C170" s="1"/>
      <c r="D170" s="3"/>
      <c r="E170" s="4"/>
      <c r="F170" s="4"/>
      <c r="G170" s="1"/>
      <c r="H170" s="1"/>
      <c r="I170" s="1"/>
      <c r="J170" s="1"/>
      <c r="K170" s="1"/>
      <c r="L170" s="1"/>
      <c r="M170" s="1"/>
      <c r="N170" s="1"/>
      <c r="O170" s="1"/>
    </row>
    <row r="171" spans="1:15" ht="15.75" customHeight="1">
      <c r="A171" s="1"/>
      <c r="B171" s="1"/>
      <c r="C171" s="1"/>
      <c r="D171" s="3"/>
      <c r="E171" s="4"/>
      <c r="F171" s="4"/>
      <c r="G171" s="1"/>
      <c r="H171" s="1"/>
      <c r="I171" s="1"/>
      <c r="J171" s="1"/>
      <c r="K171" s="1"/>
      <c r="L171" s="1"/>
      <c r="M171" s="1"/>
      <c r="N171" s="1"/>
      <c r="O171" s="1"/>
    </row>
    <row r="172" spans="1:15" ht="15.75" customHeight="1">
      <c r="A172" s="1"/>
      <c r="B172" s="1"/>
      <c r="C172" s="1"/>
      <c r="D172" s="3"/>
      <c r="E172" s="4"/>
      <c r="F172" s="4"/>
      <c r="G172" s="1"/>
      <c r="H172" s="1"/>
      <c r="I172" s="1"/>
      <c r="J172" s="1"/>
      <c r="K172" s="1"/>
      <c r="L172" s="1"/>
      <c r="M172" s="1"/>
      <c r="N172" s="1"/>
      <c r="O172" s="1"/>
    </row>
    <row r="173" spans="1:15" ht="15.75" customHeight="1">
      <c r="A173" s="1"/>
      <c r="B173" s="1"/>
      <c r="C173" s="1"/>
      <c r="D173" s="3"/>
      <c r="E173" s="4"/>
      <c r="F173" s="4"/>
      <c r="G173" s="1"/>
      <c r="H173" s="1"/>
      <c r="I173" s="1"/>
      <c r="J173" s="1"/>
      <c r="K173" s="1"/>
      <c r="L173" s="1"/>
      <c r="M173" s="1"/>
      <c r="N173" s="1"/>
      <c r="O173" s="1"/>
    </row>
    <row r="174" spans="1:15" ht="15.75" customHeight="1">
      <c r="A174" s="1"/>
      <c r="B174" s="1"/>
      <c r="C174" s="1"/>
      <c r="D174" s="3"/>
      <c r="E174" s="4"/>
      <c r="F174" s="4"/>
      <c r="G174" s="1"/>
      <c r="H174" s="1"/>
      <c r="I174" s="1"/>
      <c r="J174" s="1"/>
      <c r="K174" s="1"/>
      <c r="L174" s="1"/>
      <c r="M174" s="1"/>
      <c r="N174" s="1"/>
      <c r="O174" s="1"/>
    </row>
    <row r="175" spans="1:15" ht="15.75" customHeight="1">
      <c r="A175" s="1"/>
      <c r="B175" s="1"/>
      <c r="C175" s="1"/>
      <c r="D175" s="3"/>
      <c r="E175" s="4"/>
      <c r="F175" s="4"/>
      <c r="G175" s="1"/>
      <c r="H175" s="1"/>
      <c r="I175" s="1"/>
      <c r="J175" s="1"/>
      <c r="K175" s="1"/>
      <c r="L175" s="1"/>
      <c r="M175" s="1"/>
      <c r="N175" s="1"/>
      <c r="O175" s="1"/>
    </row>
    <row r="176" spans="1:15" ht="15.75" customHeight="1">
      <c r="A176" s="1"/>
      <c r="B176" s="1"/>
      <c r="C176" s="1"/>
      <c r="D176" s="3"/>
      <c r="E176" s="4"/>
      <c r="F176" s="4"/>
      <c r="G176" s="1"/>
      <c r="H176" s="1"/>
      <c r="I176" s="1"/>
      <c r="J176" s="1"/>
      <c r="K176" s="1"/>
      <c r="L176" s="1"/>
      <c r="M176" s="1"/>
      <c r="N176" s="1"/>
      <c r="O176" s="1"/>
    </row>
    <row r="177" spans="1:15" ht="15.75" customHeight="1">
      <c r="A177" s="1"/>
      <c r="B177" s="1"/>
      <c r="C177" s="1"/>
      <c r="D177" s="3"/>
      <c r="E177" s="4"/>
      <c r="F177" s="4"/>
      <c r="G177" s="1"/>
      <c r="H177" s="1"/>
      <c r="I177" s="1"/>
      <c r="J177" s="1"/>
      <c r="K177" s="1"/>
      <c r="L177" s="1"/>
      <c r="M177" s="1"/>
      <c r="N177" s="1"/>
      <c r="O177" s="1"/>
    </row>
    <row r="178" spans="1:15" ht="15.75" customHeight="1">
      <c r="A178" s="1"/>
      <c r="B178" s="1"/>
      <c r="C178" s="1"/>
      <c r="D178" s="3"/>
      <c r="E178" s="4"/>
      <c r="F178" s="4"/>
      <c r="G178" s="1"/>
      <c r="H178" s="1"/>
      <c r="I178" s="1"/>
      <c r="J178" s="1"/>
      <c r="K178" s="1"/>
      <c r="L178" s="1"/>
      <c r="M178" s="1"/>
      <c r="N178" s="1"/>
      <c r="O178" s="1"/>
    </row>
    <row r="179" spans="1:15" ht="15.75" customHeight="1">
      <c r="A179" s="1"/>
      <c r="B179" s="1"/>
      <c r="C179" s="1"/>
      <c r="D179" s="3"/>
      <c r="E179" s="4"/>
      <c r="F179" s="4"/>
      <c r="G179" s="1"/>
      <c r="H179" s="1"/>
      <c r="I179" s="1"/>
      <c r="J179" s="1"/>
      <c r="K179" s="1"/>
      <c r="L179" s="1"/>
      <c r="M179" s="1"/>
      <c r="N179" s="1"/>
      <c r="O179" s="1"/>
    </row>
    <row r="180" spans="1:15" ht="15.75" customHeight="1">
      <c r="A180" s="1"/>
      <c r="B180" s="1"/>
      <c r="C180" s="1"/>
      <c r="D180" s="3"/>
      <c r="E180" s="4"/>
      <c r="F180" s="4"/>
      <c r="G180" s="1"/>
      <c r="H180" s="1"/>
      <c r="I180" s="1"/>
      <c r="J180" s="1"/>
      <c r="K180" s="1"/>
      <c r="L180" s="1"/>
      <c r="M180" s="1"/>
      <c r="N180" s="1"/>
      <c r="O180" s="1"/>
    </row>
    <row r="181" spans="1:15" ht="15.75" customHeight="1">
      <c r="A181" s="1"/>
      <c r="B181" s="1"/>
      <c r="C181" s="1"/>
      <c r="D181" s="3"/>
      <c r="E181" s="4"/>
      <c r="F181" s="4"/>
      <c r="G181" s="1"/>
      <c r="H181" s="1"/>
      <c r="I181" s="1"/>
      <c r="J181" s="1"/>
      <c r="K181" s="1"/>
      <c r="L181" s="1"/>
      <c r="M181" s="1"/>
      <c r="N181" s="1"/>
      <c r="O181" s="1"/>
    </row>
    <row r="182" spans="1:15" ht="15.75" customHeight="1">
      <c r="A182" s="1"/>
      <c r="B182" s="1"/>
      <c r="C182" s="1"/>
      <c r="D182" s="3"/>
      <c r="E182" s="4"/>
      <c r="F182" s="4"/>
      <c r="G182" s="1"/>
      <c r="H182" s="1"/>
      <c r="I182" s="1"/>
      <c r="J182" s="1"/>
      <c r="K182" s="1"/>
      <c r="L182" s="1"/>
      <c r="M182" s="1"/>
      <c r="N182" s="1"/>
      <c r="O182" s="1"/>
    </row>
    <row r="183" spans="1:15" ht="15.75" customHeight="1">
      <c r="A183" s="1"/>
      <c r="B183" s="1"/>
      <c r="C183" s="1"/>
      <c r="D183" s="3"/>
      <c r="E183" s="4"/>
      <c r="F183" s="4"/>
      <c r="G183" s="1"/>
      <c r="H183" s="1"/>
      <c r="I183" s="1"/>
      <c r="J183" s="1"/>
      <c r="K183" s="1"/>
      <c r="L183" s="1"/>
      <c r="M183" s="1"/>
      <c r="N183" s="1"/>
      <c r="O183" s="1"/>
    </row>
    <row r="184" spans="1:15" ht="15.75" customHeight="1">
      <c r="A184" s="1"/>
      <c r="B184" s="1"/>
      <c r="C184" s="1"/>
      <c r="D184" s="3"/>
      <c r="E184" s="4"/>
      <c r="F184" s="4"/>
      <c r="G184" s="1"/>
      <c r="H184" s="1"/>
      <c r="I184" s="1"/>
      <c r="J184" s="1"/>
      <c r="K184" s="1"/>
      <c r="L184" s="1"/>
      <c r="M184" s="1"/>
      <c r="N184" s="1"/>
      <c r="O184" s="1"/>
    </row>
    <row r="185" spans="1:15" ht="15.75" customHeight="1">
      <c r="A185" s="1"/>
      <c r="B185" s="1"/>
      <c r="C185" s="1"/>
      <c r="D185" s="3"/>
      <c r="E185" s="4"/>
      <c r="F185" s="4"/>
      <c r="G185" s="1"/>
      <c r="H185" s="1"/>
      <c r="I185" s="1"/>
      <c r="J185" s="1"/>
      <c r="K185" s="1"/>
      <c r="L185" s="1"/>
      <c r="M185" s="1"/>
      <c r="N185" s="1"/>
      <c r="O185" s="1"/>
    </row>
    <row r="186" spans="1:15" ht="15.75" customHeight="1">
      <c r="A186" s="1"/>
      <c r="B186" s="1"/>
      <c r="C186" s="1"/>
      <c r="D186" s="3"/>
      <c r="E186" s="4"/>
      <c r="F186" s="4"/>
      <c r="G186" s="1"/>
      <c r="H186" s="1"/>
      <c r="I186" s="1"/>
      <c r="J186" s="1"/>
      <c r="K186" s="1"/>
      <c r="L186" s="1"/>
      <c r="M186" s="1"/>
      <c r="N186" s="1"/>
      <c r="O186" s="1"/>
    </row>
    <row r="187" spans="1:15" ht="15.75" customHeight="1">
      <c r="A187" s="1"/>
      <c r="B187" s="1"/>
      <c r="C187" s="1"/>
      <c r="D187" s="3"/>
      <c r="E187" s="4"/>
      <c r="F187" s="4"/>
      <c r="G187" s="1"/>
      <c r="H187" s="1"/>
      <c r="I187" s="1"/>
      <c r="J187" s="1"/>
      <c r="K187" s="1"/>
      <c r="L187" s="1"/>
      <c r="M187" s="1"/>
      <c r="N187" s="1"/>
      <c r="O187" s="1"/>
    </row>
    <row r="188" spans="1:15" ht="15.75" customHeight="1">
      <c r="A188" s="1"/>
      <c r="B188" s="1"/>
      <c r="C188" s="1"/>
      <c r="D188" s="3"/>
      <c r="E188" s="4"/>
      <c r="F188" s="4"/>
      <c r="G188" s="1"/>
      <c r="H188" s="1"/>
      <c r="I188" s="1"/>
      <c r="J188" s="1"/>
      <c r="K188" s="1"/>
      <c r="L188" s="1"/>
      <c r="M188" s="1"/>
      <c r="N188" s="1"/>
      <c r="O188" s="1"/>
    </row>
    <row r="189" spans="1:15" ht="15.75" customHeight="1">
      <c r="A189" s="1"/>
      <c r="B189" s="1"/>
      <c r="C189" s="1"/>
      <c r="D189" s="3"/>
      <c r="E189" s="4"/>
      <c r="F189" s="4"/>
      <c r="G189" s="1"/>
      <c r="H189" s="1"/>
      <c r="I189" s="1"/>
      <c r="J189" s="1"/>
      <c r="K189" s="1"/>
      <c r="L189" s="1"/>
      <c r="M189" s="1"/>
      <c r="N189" s="1"/>
      <c r="O189" s="1"/>
    </row>
    <row r="190" spans="1:15" ht="15.75" customHeight="1">
      <c r="A190" s="1"/>
      <c r="B190" s="1"/>
      <c r="C190" s="1"/>
      <c r="D190" s="3"/>
      <c r="E190" s="4"/>
      <c r="F190" s="4"/>
      <c r="G190" s="1"/>
      <c r="H190" s="1"/>
      <c r="I190" s="1"/>
      <c r="J190" s="1"/>
      <c r="K190" s="1"/>
      <c r="L190" s="1"/>
      <c r="M190" s="1"/>
      <c r="N190" s="1"/>
      <c r="O190" s="1"/>
    </row>
    <row r="191" spans="1:15" ht="15.75" customHeight="1">
      <c r="A191" s="1"/>
      <c r="B191" s="1"/>
      <c r="C191" s="1"/>
      <c r="D191" s="3"/>
      <c r="E191" s="4"/>
      <c r="F191" s="4"/>
      <c r="G191" s="1"/>
      <c r="H191" s="1"/>
      <c r="I191" s="1"/>
      <c r="J191" s="1"/>
      <c r="K191" s="1"/>
      <c r="L191" s="1"/>
      <c r="M191" s="1"/>
      <c r="N191" s="1"/>
      <c r="O191" s="1"/>
    </row>
    <row r="192" spans="1:15" ht="15.75" customHeight="1">
      <c r="A192" s="1"/>
      <c r="B192" s="1"/>
      <c r="C192" s="1"/>
      <c r="D192" s="3"/>
      <c r="E192" s="4"/>
      <c r="F192" s="4"/>
      <c r="G192" s="1"/>
      <c r="H192" s="1"/>
      <c r="I192" s="1"/>
      <c r="J192" s="1"/>
      <c r="K192" s="1"/>
      <c r="L192" s="1"/>
      <c r="M192" s="1"/>
      <c r="N192" s="1"/>
      <c r="O192" s="1"/>
    </row>
    <row r="193" spans="1:15" ht="15.75" customHeight="1">
      <c r="A193" s="1"/>
      <c r="B193" s="1"/>
      <c r="C193" s="1"/>
      <c r="D193" s="3"/>
      <c r="E193" s="4"/>
      <c r="F193" s="4"/>
      <c r="G193" s="1"/>
      <c r="H193" s="1"/>
      <c r="I193" s="1"/>
      <c r="J193" s="1"/>
      <c r="K193" s="1"/>
      <c r="L193" s="1"/>
      <c r="M193" s="1"/>
      <c r="N193" s="1"/>
      <c r="O193" s="1"/>
    </row>
    <row r="194" spans="1:15" ht="15.75" customHeight="1">
      <c r="A194" s="1"/>
      <c r="B194" s="1"/>
      <c r="C194" s="1"/>
      <c r="D194" s="3"/>
      <c r="E194" s="4"/>
      <c r="F194" s="4"/>
      <c r="G194" s="1"/>
      <c r="H194" s="1"/>
      <c r="I194" s="1"/>
      <c r="J194" s="1"/>
      <c r="K194" s="1"/>
      <c r="L194" s="1"/>
      <c r="M194" s="1"/>
      <c r="N194" s="1"/>
      <c r="O194" s="1"/>
    </row>
    <row r="195" spans="1:15" ht="15.75" customHeight="1">
      <c r="A195" s="1"/>
      <c r="B195" s="1"/>
      <c r="C195" s="1"/>
      <c r="D195" s="3"/>
      <c r="E195" s="4"/>
      <c r="F195" s="4"/>
      <c r="G195" s="1"/>
      <c r="H195" s="1"/>
      <c r="I195" s="1"/>
      <c r="J195" s="1"/>
      <c r="K195" s="1"/>
      <c r="L195" s="1"/>
      <c r="M195" s="1"/>
      <c r="N195" s="1"/>
      <c r="O195" s="1"/>
    </row>
    <row r="196" spans="1:15" ht="15.75" customHeight="1">
      <c r="A196" s="1"/>
      <c r="B196" s="1"/>
      <c r="C196" s="1"/>
      <c r="D196" s="3"/>
      <c r="E196" s="4"/>
      <c r="F196" s="4"/>
      <c r="G196" s="1"/>
      <c r="H196" s="1"/>
      <c r="I196" s="1"/>
      <c r="J196" s="1"/>
      <c r="K196" s="1"/>
      <c r="L196" s="1"/>
      <c r="M196" s="1"/>
      <c r="N196" s="1"/>
      <c r="O196" s="1"/>
    </row>
    <row r="197" spans="1:15" ht="15.75" customHeight="1">
      <c r="A197" s="1"/>
      <c r="B197" s="1"/>
      <c r="C197" s="1"/>
      <c r="D197" s="3"/>
      <c r="E197" s="4"/>
      <c r="F197" s="4"/>
      <c r="G197" s="1"/>
      <c r="H197" s="1"/>
      <c r="I197" s="1"/>
      <c r="J197" s="1"/>
      <c r="K197" s="1"/>
      <c r="L197" s="1"/>
      <c r="M197" s="1"/>
      <c r="N197" s="1"/>
      <c r="O197" s="1"/>
    </row>
    <row r="198" spans="1:15" ht="15.75" customHeight="1">
      <c r="A198" s="1"/>
      <c r="B198" s="1"/>
      <c r="C198" s="1"/>
      <c r="D198" s="3"/>
      <c r="E198" s="4"/>
      <c r="F198" s="4"/>
      <c r="G198" s="1"/>
      <c r="H198" s="1"/>
      <c r="I198" s="1"/>
      <c r="J198" s="1"/>
      <c r="K198" s="1"/>
      <c r="L198" s="1"/>
      <c r="M198" s="1"/>
      <c r="N198" s="1"/>
      <c r="O198" s="1"/>
    </row>
    <row r="199" spans="1:15" ht="15.75" customHeight="1">
      <c r="A199" s="1"/>
      <c r="B199" s="1"/>
      <c r="C199" s="1"/>
      <c r="D199" s="3"/>
      <c r="E199" s="4"/>
      <c r="F199" s="4"/>
      <c r="G199" s="1"/>
      <c r="H199" s="1"/>
      <c r="I199" s="1"/>
      <c r="J199" s="1"/>
      <c r="K199" s="1"/>
      <c r="L199" s="1"/>
      <c r="M199" s="1"/>
      <c r="N199" s="1"/>
      <c r="O199" s="1"/>
    </row>
    <row r="200" spans="1:15" ht="15.75" customHeight="1">
      <c r="A200" s="1"/>
      <c r="B200" s="1"/>
      <c r="C200" s="1"/>
      <c r="D200" s="3"/>
      <c r="E200" s="4"/>
      <c r="F200" s="4"/>
      <c r="G200" s="1"/>
      <c r="H200" s="1"/>
      <c r="I200" s="1"/>
      <c r="J200" s="1"/>
      <c r="K200" s="1"/>
      <c r="L200" s="1"/>
      <c r="M200" s="1"/>
      <c r="N200" s="1"/>
      <c r="O200" s="1"/>
    </row>
    <row r="201" spans="1:15" ht="15.75" customHeight="1">
      <c r="A201" s="1"/>
      <c r="B201" s="1"/>
      <c r="C201" s="1"/>
      <c r="D201" s="3"/>
      <c r="E201" s="4"/>
      <c r="F201" s="4"/>
      <c r="G201" s="1"/>
      <c r="H201" s="1"/>
      <c r="I201" s="1"/>
      <c r="J201" s="1"/>
      <c r="K201" s="1"/>
      <c r="L201" s="1"/>
      <c r="M201" s="1"/>
      <c r="N201" s="1"/>
      <c r="O201" s="1"/>
    </row>
    <row r="202" spans="1:15" ht="15.75" customHeight="1">
      <c r="A202" s="1"/>
      <c r="B202" s="1"/>
      <c r="C202" s="1"/>
      <c r="D202" s="3"/>
      <c r="E202" s="4"/>
      <c r="F202" s="4"/>
      <c r="G202" s="1"/>
      <c r="H202" s="1"/>
      <c r="I202" s="1"/>
      <c r="J202" s="1"/>
      <c r="K202" s="1"/>
      <c r="L202" s="1"/>
      <c r="M202" s="1"/>
      <c r="N202" s="1"/>
      <c r="O202" s="1"/>
    </row>
    <row r="203" spans="1:15" ht="15.75" customHeight="1">
      <c r="A203" s="1"/>
      <c r="B203" s="1"/>
      <c r="C203" s="1"/>
      <c r="D203" s="3"/>
      <c r="E203" s="4"/>
      <c r="F203" s="4"/>
      <c r="G203" s="1"/>
      <c r="H203" s="1"/>
      <c r="I203" s="1"/>
      <c r="J203" s="1"/>
      <c r="K203" s="1"/>
      <c r="L203" s="1"/>
      <c r="M203" s="1"/>
      <c r="N203" s="1"/>
      <c r="O203" s="1"/>
    </row>
    <row r="204" spans="1:15" ht="15.75" customHeight="1">
      <c r="A204" s="1"/>
      <c r="B204" s="1"/>
      <c r="C204" s="1"/>
      <c r="D204" s="3"/>
      <c r="E204" s="4"/>
      <c r="F204" s="4"/>
      <c r="G204" s="1"/>
      <c r="H204" s="1"/>
      <c r="I204" s="1"/>
      <c r="J204" s="1"/>
      <c r="K204" s="1"/>
      <c r="L204" s="1"/>
      <c r="M204" s="1"/>
      <c r="N204" s="1"/>
      <c r="O204" s="1"/>
    </row>
    <row r="205" spans="1:15" ht="15.75" customHeight="1">
      <c r="A205" s="1"/>
      <c r="B205" s="1"/>
      <c r="C205" s="1"/>
      <c r="D205" s="3"/>
      <c r="E205" s="4"/>
      <c r="F205" s="4"/>
      <c r="G205" s="1"/>
      <c r="H205" s="1"/>
      <c r="I205" s="1"/>
      <c r="J205" s="1"/>
      <c r="K205" s="1"/>
      <c r="L205" s="1"/>
      <c r="M205" s="1"/>
      <c r="N205" s="1"/>
      <c r="O205" s="1"/>
    </row>
    <row r="206" spans="1:15" ht="15.75" customHeight="1">
      <c r="A206" s="1"/>
      <c r="B206" s="1"/>
      <c r="C206" s="1"/>
      <c r="D206" s="3"/>
      <c r="E206" s="4"/>
      <c r="F206" s="4"/>
      <c r="G206" s="1"/>
      <c r="H206" s="1"/>
      <c r="I206" s="1"/>
      <c r="J206" s="1"/>
      <c r="K206" s="1"/>
      <c r="L206" s="1"/>
      <c r="M206" s="1"/>
      <c r="N206" s="1"/>
      <c r="O206" s="1"/>
    </row>
    <row r="207" spans="1:15" ht="15.75" customHeight="1">
      <c r="A207" s="1"/>
      <c r="B207" s="1"/>
      <c r="C207" s="1"/>
      <c r="D207" s="3"/>
      <c r="E207" s="4"/>
      <c r="F207" s="4"/>
      <c r="G207" s="1"/>
      <c r="H207" s="1"/>
      <c r="I207" s="1"/>
      <c r="J207" s="1"/>
      <c r="K207" s="1"/>
      <c r="L207" s="1"/>
      <c r="M207" s="1"/>
      <c r="N207" s="1"/>
      <c r="O207" s="1"/>
    </row>
    <row r="208" spans="1:15" ht="15.75" customHeight="1">
      <c r="A208" s="1"/>
      <c r="B208" s="1"/>
      <c r="C208" s="1"/>
      <c r="D208" s="3"/>
      <c r="E208" s="4"/>
      <c r="F208" s="4"/>
      <c r="G208" s="1"/>
      <c r="H208" s="1"/>
      <c r="I208" s="1"/>
      <c r="J208" s="1"/>
      <c r="K208" s="1"/>
      <c r="L208" s="1"/>
      <c r="M208" s="1"/>
      <c r="N208" s="1"/>
      <c r="O208" s="1"/>
    </row>
    <row r="209" spans="1:15" ht="15.75" customHeight="1">
      <c r="A209" s="1"/>
      <c r="B209" s="1"/>
      <c r="C209" s="1"/>
      <c r="D209" s="3"/>
      <c r="E209" s="4"/>
      <c r="F209" s="4"/>
      <c r="G209" s="1"/>
      <c r="H209" s="1"/>
      <c r="I209" s="1"/>
      <c r="J209" s="1"/>
      <c r="K209" s="1"/>
      <c r="L209" s="1"/>
      <c r="M209" s="1"/>
      <c r="N209" s="1"/>
      <c r="O209" s="1"/>
    </row>
    <row r="210" spans="1:15" ht="15.75" customHeight="1">
      <c r="A210" s="1"/>
      <c r="B210" s="1"/>
      <c r="C210" s="1"/>
      <c r="D210" s="3"/>
      <c r="E210" s="4"/>
      <c r="F210" s="4"/>
      <c r="G210" s="1"/>
      <c r="H210" s="1"/>
      <c r="I210" s="1"/>
      <c r="J210" s="1"/>
      <c r="K210" s="1"/>
      <c r="L210" s="1"/>
      <c r="M210" s="1"/>
      <c r="N210" s="1"/>
      <c r="O210" s="1"/>
    </row>
    <row r="211" spans="1:15" ht="15.75" customHeight="1">
      <c r="A211" s="1"/>
      <c r="B211" s="1"/>
      <c r="C211" s="1"/>
      <c r="D211" s="3"/>
      <c r="E211" s="4"/>
      <c r="F211" s="4"/>
      <c r="G211" s="1"/>
      <c r="H211" s="1"/>
      <c r="I211" s="1"/>
      <c r="J211" s="1"/>
      <c r="K211" s="1"/>
      <c r="L211" s="1"/>
      <c r="M211" s="1"/>
      <c r="N211" s="1"/>
      <c r="O211" s="1"/>
    </row>
    <row r="212" spans="1:15" ht="15.75" customHeight="1">
      <c r="A212" s="1"/>
      <c r="B212" s="1"/>
      <c r="C212" s="1"/>
      <c r="D212" s="3"/>
      <c r="E212" s="4"/>
      <c r="F212" s="4"/>
      <c r="G212" s="1"/>
      <c r="H212" s="1"/>
      <c r="I212" s="1"/>
      <c r="J212" s="1"/>
      <c r="K212" s="1"/>
      <c r="L212" s="1"/>
      <c r="M212" s="1"/>
      <c r="N212" s="1"/>
      <c r="O212" s="1"/>
    </row>
    <row r="213" spans="1:15" ht="15.75" customHeight="1">
      <c r="A213" s="1"/>
      <c r="B213" s="1"/>
      <c r="C213" s="1"/>
      <c r="D213" s="3"/>
      <c r="E213" s="4"/>
      <c r="F213" s="4"/>
      <c r="G213" s="1"/>
      <c r="H213" s="1"/>
      <c r="I213" s="1"/>
      <c r="J213" s="1"/>
      <c r="K213" s="1"/>
      <c r="L213" s="1"/>
      <c r="M213" s="1"/>
      <c r="N213" s="1"/>
      <c r="O213" s="1"/>
    </row>
    <row r="214" spans="1:15" ht="15.75" customHeight="1">
      <c r="A214" s="1"/>
      <c r="B214" s="1"/>
      <c r="C214" s="1"/>
      <c r="D214" s="3"/>
      <c r="E214" s="4"/>
      <c r="F214" s="4"/>
      <c r="G214" s="1"/>
      <c r="H214" s="1"/>
      <c r="I214" s="1"/>
      <c r="J214" s="1"/>
      <c r="K214" s="1"/>
      <c r="L214" s="1"/>
      <c r="M214" s="1"/>
      <c r="N214" s="1"/>
      <c r="O214" s="1"/>
    </row>
    <row r="215" spans="1:15" ht="15.75" customHeight="1">
      <c r="A215" s="1"/>
      <c r="B215" s="1"/>
      <c r="C215" s="1"/>
      <c r="D215" s="3"/>
      <c r="E215" s="4"/>
      <c r="F215" s="4"/>
      <c r="G215" s="1"/>
      <c r="H215" s="1"/>
      <c r="I215" s="1"/>
      <c r="J215" s="1"/>
      <c r="K215" s="1"/>
      <c r="L215" s="1"/>
      <c r="M215" s="1"/>
      <c r="N215" s="1"/>
      <c r="O215" s="1"/>
    </row>
    <row r="216" spans="1:15" ht="15.75" customHeight="1">
      <c r="A216" s="1"/>
      <c r="B216" s="1"/>
      <c r="C216" s="1"/>
      <c r="D216" s="3"/>
      <c r="E216" s="4"/>
      <c r="F216" s="4"/>
      <c r="G216" s="1"/>
      <c r="H216" s="1"/>
      <c r="I216" s="1"/>
      <c r="J216" s="1"/>
      <c r="K216" s="1"/>
      <c r="L216" s="1"/>
      <c r="M216" s="1"/>
      <c r="N216" s="1"/>
      <c r="O216" s="1"/>
    </row>
    <row r="217" spans="1:15" ht="15.75" customHeight="1">
      <c r="A217" s="1"/>
      <c r="B217" s="1"/>
      <c r="C217" s="1"/>
      <c r="D217" s="3"/>
      <c r="E217" s="4"/>
      <c r="F217" s="4"/>
      <c r="G217" s="1"/>
      <c r="H217" s="1"/>
      <c r="I217" s="1"/>
      <c r="J217" s="1"/>
      <c r="K217" s="1"/>
      <c r="L217" s="1"/>
      <c r="M217" s="1"/>
      <c r="N217" s="1"/>
      <c r="O217" s="1"/>
    </row>
    <row r="218" spans="1:15" ht="15.75" customHeight="1">
      <c r="A218" s="1"/>
      <c r="B218" s="1"/>
      <c r="C218" s="1"/>
      <c r="D218" s="3"/>
      <c r="E218" s="4"/>
      <c r="F218" s="4"/>
      <c r="G218" s="1"/>
      <c r="H218" s="1"/>
      <c r="I218" s="1"/>
      <c r="J218" s="1"/>
      <c r="K218" s="1"/>
      <c r="L218" s="1"/>
      <c r="M218" s="1"/>
      <c r="N218" s="1"/>
      <c r="O218" s="1"/>
    </row>
    <row r="219" spans="1:15" ht="15.75" customHeight="1">
      <c r="A219" s="1"/>
      <c r="B219" s="1"/>
      <c r="C219" s="1"/>
      <c r="D219" s="3"/>
      <c r="E219" s="4"/>
      <c r="F219" s="4"/>
      <c r="G219" s="1"/>
      <c r="H219" s="1"/>
      <c r="I219" s="1"/>
      <c r="J219" s="1"/>
      <c r="K219" s="1"/>
      <c r="L219" s="1"/>
      <c r="M219" s="1"/>
      <c r="N219" s="1"/>
      <c r="O219" s="1"/>
    </row>
    <row r="220" spans="1:15" ht="15.75" customHeight="1">
      <c r="A220" s="1"/>
      <c r="B220" s="1"/>
      <c r="C220" s="1"/>
      <c r="D220" s="3"/>
      <c r="E220" s="4"/>
      <c r="F220" s="4"/>
      <c r="G220" s="1"/>
      <c r="H220" s="1"/>
      <c r="I220" s="1"/>
      <c r="J220" s="1"/>
      <c r="K220" s="1"/>
      <c r="L220" s="1"/>
      <c r="M220" s="1"/>
      <c r="N220" s="1"/>
      <c r="O220" s="1"/>
    </row>
    <row r="221" spans="1:15" ht="15.75" customHeight="1">
      <c r="A221" s="1"/>
      <c r="B221" s="1"/>
      <c r="C221" s="1"/>
      <c r="D221" s="3"/>
      <c r="E221" s="4"/>
      <c r="F221" s="4"/>
      <c r="G221" s="1"/>
      <c r="H221" s="1"/>
      <c r="I221" s="1"/>
      <c r="J221" s="1"/>
      <c r="K221" s="1"/>
      <c r="L221" s="1"/>
      <c r="M221" s="1"/>
      <c r="N221" s="1"/>
      <c r="O221" s="1"/>
    </row>
    <row r="222" spans="1:15" ht="15.75" customHeight="1">
      <c r="A222" s="1"/>
      <c r="B222" s="1"/>
      <c r="C222" s="1"/>
      <c r="D222" s="3"/>
      <c r="E222" s="4"/>
      <c r="F222" s="4"/>
      <c r="G222" s="1"/>
      <c r="H222" s="1"/>
      <c r="I222" s="1"/>
      <c r="J222" s="1"/>
      <c r="K222" s="1"/>
      <c r="L222" s="1"/>
      <c r="M222" s="1"/>
      <c r="N222" s="1"/>
      <c r="O222" s="1"/>
    </row>
    <row r="223" spans="1:15" ht="15.75" customHeight="1">
      <c r="A223" s="1"/>
      <c r="B223" s="1"/>
      <c r="C223" s="1"/>
      <c r="D223" s="3"/>
      <c r="E223" s="4"/>
      <c r="F223" s="4"/>
      <c r="G223" s="1"/>
      <c r="H223" s="1"/>
      <c r="I223" s="1"/>
      <c r="J223" s="1"/>
      <c r="K223" s="1"/>
      <c r="L223" s="1"/>
      <c r="M223" s="1"/>
      <c r="N223" s="1"/>
      <c r="O223" s="1"/>
    </row>
    <row r="224" spans="1:15" ht="15.75" customHeight="1">
      <c r="A224" s="1"/>
      <c r="B224" s="1"/>
      <c r="C224" s="1"/>
      <c r="D224" s="3"/>
      <c r="E224" s="4"/>
      <c r="F224" s="4"/>
      <c r="G224" s="1"/>
      <c r="H224" s="1"/>
      <c r="I224" s="1"/>
      <c r="J224" s="1"/>
      <c r="K224" s="1"/>
      <c r="L224" s="1"/>
      <c r="M224" s="1"/>
      <c r="N224" s="1"/>
      <c r="O224" s="1"/>
    </row>
    <row r="225" spans="1:15" ht="15.75" customHeight="1">
      <c r="A225" s="1"/>
      <c r="B225" s="1"/>
      <c r="C225" s="1"/>
      <c r="D225" s="3"/>
      <c r="E225" s="4"/>
      <c r="F225" s="4"/>
      <c r="G225" s="1"/>
      <c r="H225" s="1"/>
      <c r="I225" s="1"/>
      <c r="J225" s="1"/>
      <c r="K225" s="1"/>
      <c r="L225" s="1"/>
      <c r="M225" s="1"/>
      <c r="N225" s="1"/>
      <c r="O225" s="1"/>
    </row>
    <row r="226" spans="1:15" ht="15.75" customHeight="1">
      <c r="A226" s="1"/>
      <c r="B226" s="1"/>
      <c r="C226" s="1"/>
      <c r="D226" s="3"/>
      <c r="E226" s="4"/>
      <c r="F226" s="4"/>
      <c r="G226" s="1"/>
      <c r="H226" s="1"/>
      <c r="I226" s="1"/>
      <c r="J226" s="1"/>
      <c r="K226" s="1"/>
      <c r="L226" s="1"/>
      <c r="M226" s="1"/>
      <c r="N226" s="1"/>
      <c r="O226" s="1"/>
    </row>
    <row r="227" spans="1:15" ht="15.75" customHeight="1">
      <c r="A227" s="1"/>
      <c r="B227" s="1"/>
      <c r="C227" s="1"/>
      <c r="D227" s="3"/>
      <c r="E227" s="4"/>
      <c r="F227" s="4"/>
      <c r="G227" s="1"/>
      <c r="H227" s="1"/>
      <c r="I227" s="1"/>
      <c r="J227" s="1"/>
      <c r="K227" s="1"/>
      <c r="L227" s="1"/>
      <c r="M227" s="1"/>
      <c r="N227" s="1"/>
      <c r="O227" s="1"/>
    </row>
    <row r="228" spans="1:15" ht="15.75" customHeight="1">
      <c r="A228" s="1"/>
      <c r="B228" s="1"/>
      <c r="C228" s="1"/>
      <c r="D228" s="3"/>
      <c r="E228" s="4"/>
      <c r="F228" s="4"/>
      <c r="G228" s="1"/>
      <c r="H228" s="1"/>
      <c r="I228" s="1"/>
      <c r="J228" s="1"/>
      <c r="K228" s="1"/>
      <c r="L228" s="1"/>
      <c r="M228" s="1"/>
      <c r="N228" s="1"/>
      <c r="O228" s="1"/>
    </row>
    <row r="229" spans="1:15" ht="15.75" customHeight="1">
      <c r="A229" s="1"/>
      <c r="B229" s="1"/>
      <c r="C229" s="1"/>
      <c r="D229" s="3"/>
      <c r="E229" s="4"/>
      <c r="F229" s="4"/>
      <c r="G229" s="1"/>
      <c r="H229" s="1"/>
      <c r="I229" s="1"/>
      <c r="J229" s="1"/>
      <c r="K229" s="1"/>
      <c r="L229" s="1"/>
      <c r="M229" s="1"/>
      <c r="N229" s="1"/>
      <c r="O229" s="1"/>
    </row>
    <row r="230" spans="1:15" ht="15.75" customHeight="1">
      <c r="A230" s="1"/>
      <c r="B230" s="1"/>
      <c r="C230" s="1"/>
      <c r="D230" s="3"/>
      <c r="E230" s="4"/>
      <c r="F230" s="4"/>
      <c r="G230" s="1"/>
      <c r="H230" s="1"/>
      <c r="I230" s="1"/>
      <c r="J230" s="1"/>
      <c r="K230" s="1"/>
      <c r="L230" s="1"/>
      <c r="M230" s="1"/>
      <c r="N230" s="1"/>
      <c r="O230" s="1"/>
    </row>
    <row r="231" spans="1:15" ht="15.75" customHeight="1">
      <c r="A231" s="1"/>
      <c r="B231" s="1"/>
      <c r="C231" s="1"/>
      <c r="D231" s="3"/>
      <c r="E231" s="4"/>
      <c r="F231" s="4"/>
      <c r="G231" s="1"/>
      <c r="H231" s="1"/>
      <c r="I231" s="1"/>
      <c r="J231" s="1"/>
      <c r="K231" s="1"/>
      <c r="L231" s="1"/>
      <c r="M231" s="1"/>
      <c r="N231" s="1"/>
      <c r="O231" s="1"/>
    </row>
    <row r="232" spans="1:15" ht="15.75" customHeight="1">
      <c r="A232" s="1"/>
      <c r="B232" s="1"/>
      <c r="C232" s="1"/>
      <c r="D232" s="3"/>
      <c r="E232" s="4"/>
      <c r="F232" s="4"/>
      <c r="G232" s="1"/>
      <c r="H232" s="1"/>
      <c r="I232" s="1"/>
      <c r="J232" s="1"/>
      <c r="K232" s="1"/>
      <c r="L232" s="1"/>
      <c r="M232" s="1"/>
      <c r="N232" s="1"/>
      <c r="O232" s="1"/>
    </row>
    <row r="233" spans="1:15" ht="15.75" customHeight="1">
      <c r="A233" s="1"/>
      <c r="B233" s="1"/>
      <c r="C233" s="1"/>
      <c r="D233" s="3"/>
      <c r="E233" s="4"/>
      <c r="F233" s="4"/>
      <c r="G233" s="1"/>
      <c r="H233" s="1"/>
      <c r="I233" s="1"/>
      <c r="J233" s="1"/>
      <c r="K233" s="1"/>
      <c r="L233" s="1"/>
      <c r="M233" s="1"/>
      <c r="N233" s="1"/>
      <c r="O233" s="1"/>
    </row>
    <row r="234" spans="1:15" ht="15.75" customHeight="1">
      <c r="A234" s="1"/>
      <c r="B234" s="1"/>
      <c r="C234" s="1"/>
      <c r="D234" s="3"/>
      <c r="E234" s="4"/>
      <c r="F234" s="4"/>
      <c r="G234" s="1"/>
      <c r="H234" s="1"/>
      <c r="I234" s="1"/>
      <c r="J234" s="1"/>
      <c r="K234" s="1"/>
      <c r="L234" s="1"/>
      <c r="M234" s="1"/>
      <c r="N234" s="1"/>
      <c r="O234" s="1"/>
    </row>
    <row r="235" spans="1:15" ht="15.75" customHeight="1">
      <c r="A235" s="1"/>
      <c r="B235" s="1"/>
      <c r="C235" s="1"/>
      <c r="D235" s="3"/>
      <c r="E235" s="4"/>
      <c r="F235" s="4"/>
      <c r="G235" s="1"/>
      <c r="H235" s="1"/>
      <c r="I235" s="1"/>
      <c r="J235" s="1"/>
      <c r="K235" s="1"/>
      <c r="L235" s="1"/>
      <c r="M235" s="1"/>
      <c r="N235" s="1"/>
      <c r="O235" s="1"/>
    </row>
    <row r="236" spans="1:15" ht="15.75" customHeight="1">
      <c r="A236" s="1"/>
      <c r="B236" s="1"/>
      <c r="C236" s="1"/>
      <c r="D236" s="3"/>
      <c r="E236" s="4"/>
      <c r="F236" s="4"/>
      <c r="G236" s="1"/>
      <c r="H236" s="1"/>
      <c r="I236" s="1"/>
      <c r="J236" s="1"/>
      <c r="K236" s="1"/>
      <c r="L236" s="1"/>
      <c r="M236" s="1"/>
      <c r="N236" s="1"/>
      <c r="O236" s="1"/>
    </row>
    <row r="237" spans="1:15" ht="15.75" customHeight="1">
      <c r="A237" s="1"/>
      <c r="B237" s="1"/>
      <c r="C237" s="1"/>
      <c r="D237" s="3"/>
      <c r="E237" s="4"/>
      <c r="F237" s="4"/>
      <c r="G237" s="1"/>
      <c r="H237" s="1"/>
      <c r="I237" s="1"/>
      <c r="J237" s="1"/>
      <c r="K237" s="1"/>
      <c r="L237" s="1"/>
      <c r="M237" s="1"/>
      <c r="N237" s="1"/>
      <c r="O237" s="1"/>
    </row>
    <row r="238" spans="1:15" ht="15.75" customHeight="1">
      <c r="A238" s="1"/>
      <c r="B238" s="1"/>
      <c r="C238" s="1"/>
      <c r="D238" s="3"/>
      <c r="E238" s="4"/>
      <c r="F238" s="4"/>
      <c r="G238" s="1"/>
      <c r="H238" s="1"/>
      <c r="I238" s="1"/>
      <c r="J238" s="1"/>
      <c r="K238" s="1"/>
      <c r="L238" s="1"/>
      <c r="M238" s="1"/>
      <c r="N238" s="1"/>
      <c r="O238" s="1"/>
    </row>
    <row r="239" spans="1:15" ht="15.75" customHeight="1">
      <c r="A239" s="1"/>
      <c r="B239" s="1"/>
      <c r="C239" s="1"/>
      <c r="D239" s="3"/>
      <c r="E239" s="4"/>
      <c r="F239" s="4"/>
      <c r="G239" s="1"/>
      <c r="H239" s="1"/>
      <c r="I239" s="1"/>
      <c r="J239" s="1"/>
      <c r="K239" s="1"/>
      <c r="L239" s="1"/>
      <c r="M239" s="1"/>
      <c r="N239" s="1"/>
      <c r="O239" s="1"/>
    </row>
    <row r="240" spans="1:15" ht="15.75" customHeight="1">
      <c r="A240" s="1"/>
      <c r="B240" s="1"/>
      <c r="C240" s="1"/>
      <c r="D240" s="3"/>
      <c r="E240" s="4"/>
      <c r="F240" s="4"/>
      <c r="G240" s="1"/>
      <c r="H240" s="1"/>
      <c r="I240" s="1"/>
      <c r="J240" s="1"/>
      <c r="K240" s="1"/>
      <c r="L240" s="1"/>
      <c r="M240" s="1"/>
      <c r="N240" s="1"/>
      <c r="O240" s="1"/>
    </row>
    <row r="241" spans="1:15" ht="15.75" customHeight="1">
      <c r="A241" s="1"/>
      <c r="B241" s="1"/>
      <c r="C241" s="1"/>
      <c r="D241" s="3"/>
      <c r="E241" s="4"/>
      <c r="F241" s="4"/>
      <c r="G241" s="1"/>
      <c r="H241" s="1"/>
      <c r="I241" s="1"/>
      <c r="J241" s="1"/>
      <c r="K241" s="1"/>
      <c r="L241" s="1"/>
      <c r="M241" s="1"/>
      <c r="N241" s="1"/>
      <c r="O241" s="1"/>
    </row>
    <row r="242" spans="1:15" ht="15.75" customHeight="1">
      <c r="A242" s="1"/>
      <c r="B242" s="1"/>
      <c r="C242" s="1"/>
      <c r="D242" s="3"/>
      <c r="E242" s="4"/>
      <c r="F242" s="4"/>
      <c r="G242" s="1"/>
      <c r="H242" s="1"/>
      <c r="I242" s="1"/>
      <c r="J242" s="1"/>
      <c r="K242" s="1"/>
      <c r="L242" s="1"/>
      <c r="M242" s="1"/>
      <c r="N242" s="1"/>
      <c r="O242" s="1"/>
    </row>
    <row r="243" spans="1:15" ht="15.75" customHeight="1">
      <c r="A243" s="1"/>
      <c r="B243" s="1"/>
      <c r="C243" s="1"/>
      <c r="D243" s="3"/>
      <c r="E243" s="4"/>
      <c r="F243" s="4"/>
      <c r="G243" s="1"/>
      <c r="H243" s="1"/>
      <c r="I243" s="1"/>
      <c r="J243" s="1"/>
      <c r="K243" s="1"/>
      <c r="L243" s="1"/>
      <c r="M243" s="1"/>
      <c r="N243" s="1"/>
      <c r="O243" s="1"/>
    </row>
    <row r="244" spans="1:15" ht="15.75" customHeight="1">
      <c r="A244" s="1"/>
      <c r="B244" s="1"/>
      <c r="C244" s="1"/>
      <c r="D244" s="3"/>
      <c r="E244" s="4"/>
      <c r="F244" s="4"/>
      <c r="G244" s="1"/>
      <c r="H244" s="1"/>
      <c r="I244" s="1"/>
      <c r="J244" s="1"/>
      <c r="K244" s="1"/>
      <c r="L244" s="1"/>
      <c r="M244" s="1"/>
      <c r="N244" s="1"/>
      <c r="O244" s="1"/>
    </row>
    <row r="245" spans="1:15" ht="15.75" customHeight="1">
      <c r="A245" s="1"/>
      <c r="B245" s="1"/>
      <c r="C245" s="1"/>
      <c r="D245" s="3"/>
      <c r="E245" s="4"/>
      <c r="F245" s="4"/>
      <c r="G245" s="1"/>
      <c r="H245" s="1"/>
      <c r="I245" s="1"/>
      <c r="J245" s="1"/>
      <c r="K245" s="1"/>
      <c r="L245" s="1"/>
      <c r="M245" s="1"/>
      <c r="N245" s="1"/>
      <c r="O245" s="1"/>
    </row>
    <row r="246" spans="1:15" ht="15.75" customHeight="1">
      <c r="A246" s="1"/>
      <c r="B246" s="1"/>
      <c r="C246" s="1"/>
      <c r="D246" s="3"/>
      <c r="E246" s="4"/>
      <c r="F246" s="4"/>
      <c r="G246" s="1"/>
      <c r="H246" s="1"/>
      <c r="I246" s="1"/>
      <c r="J246" s="1"/>
      <c r="K246" s="1"/>
      <c r="L246" s="1"/>
      <c r="M246" s="1"/>
      <c r="N246" s="1"/>
      <c r="O246" s="1"/>
    </row>
    <row r="247" spans="1:15" ht="15.75" customHeight="1">
      <c r="A247" s="1"/>
      <c r="B247" s="1"/>
      <c r="C247" s="1"/>
      <c r="D247" s="3"/>
      <c r="E247" s="4"/>
      <c r="F247" s="4"/>
      <c r="G247" s="1"/>
      <c r="H247" s="1"/>
      <c r="I247" s="1"/>
      <c r="J247" s="1"/>
      <c r="K247" s="1"/>
      <c r="L247" s="1"/>
      <c r="M247" s="1"/>
      <c r="N247" s="1"/>
      <c r="O247" s="1"/>
    </row>
    <row r="248" spans="1:15" ht="15.75" customHeight="1">
      <c r="A248" s="1"/>
      <c r="B248" s="1"/>
      <c r="C248" s="1"/>
      <c r="D248" s="3"/>
      <c r="E248" s="4"/>
      <c r="F248" s="4"/>
      <c r="G248" s="1"/>
      <c r="H248" s="1"/>
      <c r="I248" s="1"/>
      <c r="J248" s="1"/>
      <c r="K248" s="1"/>
      <c r="L248" s="1"/>
      <c r="M248" s="1"/>
      <c r="N248" s="1"/>
      <c r="O248" s="1"/>
    </row>
    <row r="249" spans="1:15" ht="15.75" customHeight="1">
      <c r="A249" s="1"/>
      <c r="B249" s="1"/>
      <c r="C249" s="1"/>
      <c r="D249" s="3"/>
      <c r="E249" s="4"/>
      <c r="F249" s="4"/>
      <c r="G249" s="1"/>
      <c r="H249" s="1"/>
      <c r="I249" s="1"/>
      <c r="J249" s="1"/>
      <c r="K249" s="1"/>
      <c r="L249" s="1"/>
      <c r="M249" s="1"/>
      <c r="N249" s="1"/>
      <c r="O249" s="1"/>
    </row>
    <row r="250" spans="1:15" ht="15.75" customHeight="1">
      <c r="A250" s="1"/>
      <c r="B250" s="1"/>
      <c r="C250" s="1"/>
      <c r="D250" s="3"/>
      <c r="E250" s="4"/>
      <c r="F250" s="4"/>
      <c r="G250" s="1"/>
      <c r="H250" s="1"/>
      <c r="I250" s="1"/>
      <c r="J250" s="1"/>
      <c r="K250" s="1"/>
      <c r="L250" s="1"/>
      <c r="M250" s="1"/>
      <c r="N250" s="1"/>
      <c r="O250" s="1"/>
    </row>
    <row r="251" spans="1:15" ht="15.75" customHeight="1">
      <c r="A251" s="1"/>
      <c r="B251" s="1"/>
      <c r="C251" s="1"/>
      <c r="D251" s="3"/>
      <c r="E251" s="4"/>
      <c r="F251" s="4"/>
      <c r="G251" s="1"/>
      <c r="H251" s="1"/>
      <c r="I251" s="1"/>
      <c r="J251" s="1"/>
      <c r="K251" s="1"/>
      <c r="L251" s="1"/>
      <c r="M251" s="1"/>
      <c r="N251" s="1"/>
      <c r="O251" s="1"/>
    </row>
    <row r="252" spans="1:15" ht="15.75" customHeight="1">
      <c r="A252" s="1"/>
      <c r="B252" s="1"/>
      <c r="C252" s="1"/>
      <c r="D252" s="3"/>
      <c r="E252" s="4"/>
      <c r="F252" s="4"/>
      <c r="G252" s="1"/>
      <c r="H252" s="1"/>
      <c r="I252" s="1"/>
      <c r="J252" s="1"/>
      <c r="K252" s="1"/>
      <c r="L252" s="1"/>
      <c r="M252" s="1"/>
      <c r="N252" s="1"/>
      <c r="O252" s="1"/>
    </row>
    <row r="253" spans="1:15" ht="15.75" customHeight="1">
      <c r="A253" s="1"/>
      <c r="B253" s="1"/>
      <c r="C253" s="1"/>
      <c r="D253" s="3"/>
      <c r="E253" s="4"/>
      <c r="F253" s="4"/>
      <c r="G253" s="1"/>
      <c r="H253" s="1"/>
      <c r="I253" s="1"/>
      <c r="J253" s="1"/>
      <c r="K253" s="1"/>
      <c r="L253" s="1"/>
      <c r="M253" s="1"/>
      <c r="N253" s="1"/>
      <c r="O253" s="1"/>
    </row>
    <row r="254" spans="1:15" ht="15.75" customHeight="1">
      <c r="A254" s="1"/>
      <c r="B254" s="1"/>
      <c r="C254" s="1"/>
      <c r="D254" s="3"/>
      <c r="E254" s="4"/>
      <c r="F254" s="4"/>
      <c r="G254" s="1"/>
      <c r="H254" s="1"/>
      <c r="I254" s="1"/>
      <c r="J254" s="1"/>
      <c r="K254" s="1"/>
      <c r="L254" s="1"/>
      <c r="M254" s="1"/>
      <c r="N254" s="1"/>
      <c r="O254" s="1"/>
    </row>
    <row r="255" spans="1:15" ht="15.75" customHeight="1">
      <c r="A255" s="1"/>
      <c r="B255" s="1"/>
      <c r="C255" s="1"/>
      <c r="D255" s="3"/>
      <c r="E255" s="4"/>
      <c r="F255" s="4"/>
      <c r="G255" s="1"/>
      <c r="H255" s="1"/>
      <c r="I255" s="1"/>
      <c r="J255" s="1"/>
      <c r="K255" s="1"/>
      <c r="L255" s="1"/>
      <c r="M255" s="1"/>
      <c r="N255" s="1"/>
      <c r="O255" s="1"/>
    </row>
    <row r="256" spans="1:15" ht="15.75" customHeight="1">
      <c r="A256" s="1"/>
      <c r="B256" s="1"/>
      <c r="C256" s="1"/>
      <c r="D256" s="3"/>
      <c r="E256" s="4"/>
      <c r="F256" s="4"/>
      <c r="G256" s="1"/>
      <c r="H256" s="1"/>
      <c r="I256" s="1"/>
      <c r="J256" s="1"/>
      <c r="K256" s="1"/>
      <c r="L256" s="1"/>
      <c r="M256" s="1"/>
      <c r="N256" s="1"/>
      <c r="O256" s="1"/>
    </row>
    <row r="257" spans="1:15" ht="15.75" customHeight="1">
      <c r="A257" s="1"/>
      <c r="B257" s="1"/>
      <c r="C257" s="1"/>
      <c r="D257" s="3"/>
      <c r="E257" s="4"/>
      <c r="F257" s="4"/>
      <c r="G257" s="1"/>
      <c r="H257" s="1"/>
      <c r="I257" s="1"/>
      <c r="J257" s="1"/>
      <c r="K257" s="1"/>
      <c r="L257" s="1"/>
      <c r="M257" s="1"/>
      <c r="N257" s="1"/>
      <c r="O257" s="1"/>
    </row>
    <row r="258" spans="1:15" ht="15.75" customHeight="1">
      <c r="A258" s="1"/>
      <c r="B258" s="1"/>
      <c r="C258" s="1"/>
      <c r="D258" s="3"/>
      <c r="E258" s="4"/>
      <c r="F258" s="4"/>
      <c r="G258" s="1"/>
      <c r="H258" s="1"/>
      <c r="I258" s="1"/>
      <c r="J258" s="1"/>
      <c r="K258" s="1"/>
      <c r="L258" s="1"/>
      <c r="M258" s="1"/>
      <c r="N258" s="1"/>
      <c r="O258" s="1"/>
    </row>
    <row r="259" spans="1:15" ht="15.75" customHeight="1">
      <c r="A259" s="1"/>
      <c r="B259" s="1"/>
      <c r="C259" s="1"/>
      <c r="D259" s="3"/>
      <c r="E259" s="4"/>
      <c r="F259" s="4"/>
      <c r="G259" s="1"/>
      <c r="H259" s="1"/>
      <c r="I259" s="1"/>
      <c r="J259" s="1"/>
      <c r="K259" s="1"/>
      <c r="L259" s="1"/>
      <c r="M259" s="1"/>
      <c r="N259" s="1"/>
      <c r="O259" s="1"/>
    </row>
    <row r="260" spans="1:15" ht="15.75" customHeight="1">
      <c r="A260" s="1"/>
      <c r="B260" s="1"/>
      <c r="C260" s="1"/>
      <c r="D260" s="3"/>
      <c r="E260" s="4"/>
      <c r="F260" s="4"/>
      <c r="G260" s="1"/>
      <c r="H260" s="1"/>
      <c r="I260" s="1"/>
      <c r="J260" s="1"/>
      <c r="K260" s="1"/>
      <c r="L260" s="1"/>
      <c r="M260" s="1"/>
      <c r="N260" s="1"/>
      <c r="O260" s="1"/>
    </row>
    <row r="261" spans="1:15" ht="15.75" customHeight="1">
      <c r="A261" s="1"/>
      <c r="B261" s="1"/>
      <c r="C261" s="1"/>
      <c r="D261" s="3"/>
      <c r="E261" s="4"/>
      <c r="F261" s="4"/>
      <c r="G261" s="1"/>
      <c r="H261" s="1"/>
      <c r="I261" s="1"/>
      <c r="J261" s="1"/>
      <c r="K261" s="1"/>
      <c r="L261" s="1"/>
      <c r="M261" s="1"/>
      <c r="N261" s="1"/>
      <c r="O261" s="1"/>
    </row>
    <row r="262" spans="1:15" ht="15.75" customHeight="1">
      <c r="A262" s="1"/>
      <c r="B262" s="1"/>
      <c r="C262" s="1"/>
      <c r="D262" s="3"/>
      <c r="E262" s="4"/>
      <c r="F262" s="4"/>
      <c r="G262" s="1"/>
      <c r="H262" s="1"/>
      <c r="I262" s="1"/>
      <c r="J262" s="1"/>
      <c r="K262" s="1"/>
      <c r="L262" s="1"/>
      <c r="M262" s="1"/>
      <c r="N262" s="1"/>
      <c r="O262" s="1"/>
    </row>
    <row r="263" spans="1:15" ht="15.75" customHeight="1">
      <c r="A263" s="1"/>
      <c r="B263" s="1"/>
      <c r="C263" s="1"/>
      <c r="D263" s="3"/>
      <c r="E263" s="4"/>
      <c r="F263" s="4"/>
      <c r="G263" s="1"/>
      <c r="H263" s="1"/>
      <c r="I263" s="1"/>
      <c r="J263" s="1"/>
      <c r="K263" s="1"/>
      <c r="L263" s="1"/>
      <c r="M263" s="1"/>
      <c r="N263" s="1"/>
      <c r="O263" s="1"/>
    </row>
    <row r="264" spans="1:15" ht="15.75" customHeight="1">
      <c r="A264" s="1"/>
      <c r="B264" s="1"/>
      <c r="C264" s="1"/>
      <c r="D264" s="3"/>
      <c r="E264" s="4"/>
      <c r="F264" s="4"/>
      <c r="G264" s="1"/>
      <c r="H264" s="1"/>
      <c r="I264" s="1"/>
      <c r="J264" s="1"/>
      <c r="K264" s="1"/>
      <c r="L264" s="1"/>
      <c r="M264" s="1"/>
      <c r="N264" s="1"/>
      <c r="O264" s="1"/>
    </row>
    <row r="265" spans="1:15" ht="15.75" customHeight="1">
      <c r="A265" s="1"/>
      <c r="B265" s="1"/>
      <c r="C265" s="1"/>
      <c r="D265" s="3"/>
      <c r="E265" s="4"/>
      <c r="F265" s="4"/>
      <c r="G265" s="1"/>
      <c r="H265" s="1"/>
      <c r="I265" s="1"/>
      <c r="J265" s="1"/>
      <c r="K265" s="1"/>
      <c r="L265" s="1"/>
      <c r="M265" s="1"/>
      <c r="N265" s="1"/>
      <c r="O265" s="1"/>
    </row>
    <row r="266" spans="1:15" ht="15.75" customHeight="1">
      <c r="A266" s="1"/>
      <c r="B266" s="1"/>
      <c r="C266" s="1"/>
      <c r="D266" s="3"/>
      <c r="E266" s="4"/>
      <c r="F266" s="4"/>
      <c r="G266" s="1"/>
      <c r="H266" s="1"/>
      <c r="I266" s="1"/>
      <c r="J266" s="1"/>
      <c r="K266" s="1"/>
      <c r="L266" s="1"/>
      <c r="M266" s="1"/>
      <c r="N266" s="1"/>
      <c r="O266" s="1"/>
    </row>
    <row r="267" spans="1:15" ht="15.75" customHeight="1">
      <c r="A267" s="1"/>
      <c r="B267" s="1"/>
      <c r="C267" s="1"/>
      <c r="D267" s="3"/>
      <c r="E267" s="4"/>
      <c r="F267" s="4"/>
      <c r="G267" s="1"/>
      <c r="H267" s="1"/>
      <c r="I267" s="1"/>
      <c r="J267" s="1"/>
      <c r="K267" s="1"/>
      <c r="L267" s="1"/>
      <c r="M267" s="1"/>
      <c r="N267" s="1"/>
      <c r="O267" s="1"/>
    </row>
    <row r="268" spans="1:15" ht="15.75" customHeight="1">
      <c r="A268" s="1"/>
      <c r="B268" s="1"/>
      <c r="C268" s="1"/>
      <c r="D268" s="3"/>
      <c r="E268" s="4"/>
      <c r="F268" s="4"/>
      <c r="G268" s="1"/>
      <c r="H268" s="1"/>
      <c r="I268" s="1"/>
      <c r="J268" s="1"/>
      <c r="K268" s="1"/>
      <c r="L268" s="1"/>
      <c r="M268" s="1"/>
      <c r="N268" s="1"/>
      <c r="O268" s="1"/>
    </row>
    <row r="269" spans="1:15" ht="15.75" customHeight="1">
      <c r="A269" s="1"/>
      <c r="B269" s="1"/>
      <c r="C269" s="1"/>
      <c r="D269" s="3"/>
      <c r="E269" s="4"/>
      <c r="F269" s="4"/>
      <c r="G269" s="1"/>
      <c r="H269" s="1"/>
      <c r="I269" s="1"/>
      <c r="J269" s="1"/>
      <c r="K269" s="1"/>
      <c r="L269" s="1"/>
      <c r="M269" s="1"/>
      <c r="N269" s="1"/>
      <c r="O269" s="1"/>
    </row>
    <row r="270" spans="1:15" ht="15.75" customHeight="1">
      <c r="A270" s="1"/>
      <c r="B270" s="1"/>
      <c r="C270" s="1"/>
      <c r="D270" s="3"/>
      <c r="E270" s="4"/>
      <c r="F270" s="4"/>
      <c r="G270" s="1"/>
      <c r="H270" s="1"/>
      <c r="I270" s="1"/>
      <c r="J270" s="1"/>
      <c r="K270" s="1"/>
      <c r="L270" s="1"/>
      <c r="M270" s="1"/>
      <c r="N270" s="1"/>
      <c r="O270" s="1"/>
    </row>
    <row r="271" spans="1:15" ht="15.75" customHeight="1">
      <c r="A271" s="1"/>
      <c r="B271" s="1"/>
      <c r="C271" s="1"/>
      <c r="D271" s="3"/>
      <c r="E271" s="4"/>
      <c r="F271" s="4"/>
      <c r="G271" s="1"/>
      <c r="H271" s="1"/>
      <c r="I271" s="1"/>
      <c r="J271" s="1"/>
      <c r="K271" s="1"/>
      <c r="L271" s="1"/>
      <c r="M271" s="1"/>
      <c r="N271" s="1"/>
      <c r="O271" s="1"/>
    </row>
    <row r="272" spans="1:15" ht="15.75" customHeight="1">
      <c r="A272" s="1"/>
      <c r="B272" s="1"/>
      <c r="C272" s="1"/>
      <c r="D272" s="3"/>
      <c r="E272" s="4"/>
      <c r="F272" s="4"/>
      <c r="G272" s="1"/>
      <c r="H272" s="1"/>
      <c r="I272" s="1"/>
      <c r="J272" s="1"/>
      <c r="K272" s="1"/>
      <c r="L272" s="1"/>
      <c r="M272" s="1"/>
      <c r="N272" s="1"/>
      <c r="O272" s="1"/>
    </row>
    <row r="273" spans="1:15" ht="15.75" customHeight="1">
      <c r="A273" s="1"/>
      <c r="B273" s="1"/>
      <c r="C273" s="1"/>
      <c r="D273" s="3"/>
      <c r="E273" s="4"/>
      <c r="F273" s="4"/>
      <c r="G273" s="1"/>
      <c r="H273" s="1"/>
      <c r="I273" s="1"/>
      <c r="J273" s="1"/>
      <c r="K273" s="1"/>
      <c r="L273" s="1"/>
      <c r="M273" s="1"/>
      <c r="N273" s="1"/>
      <c r="O273" s="1"/>
    </row>
    <row r="274" spans="1:15" ht="15.75" customHeight="1">
      <c r="A274" s="1"/>
      <c r="B274" s="1"/>
      <c r="C274" s="1"/>
      <c r="D274" s="3"/>
      <c r="E274" s="4"/>
      <c r="F274" s="4"/>
      <c r="G274" s="1"/>
      <c r="H274" s="1"/>
      <c r="I274" s="1"/>
      <c r="J274" s="1"/>
      <c r="K274" s="1"/>
      <c r="L274" s="1"/>
      <c r="M274" s="1"/>
      <c r="N274" s="1"/>
      <c r="O274" s="1"/>
    </row>
    <row r="275" spans="1:15" ht="15.75" customHeight="1">
      <c r="A275" s="1"/>
      <c r="B275" s="1"/>
      <c r="C275" s="1"/>
      <c r="D275" s="3"/>
      <c r="E275" s="4"/>
      <c r="F275" s="4"/>
      <c r="G275" s="1"/>
      <c r="H275" s="1"/>
      <c r="I275" s="1"/>
      <c r="J275" s="1"/>
      <c r="K275" s="1"/>
      <c r="L275" s="1"/>
      <c r="M275" s="1"/>
      <c r="N275" s="1"/>
      <c r="O275" s="1"/>
    </row>
    <row r="276" spans="1:15" ht="15.75" customHeight="1">
      <c r="A276" s="1"/>
      <c r="B276" s="1"/>
      <c r="C276" s="1"/>
      <c r="D276" s="3"/>
      <c r="E276" s="4"/>
      <c r="F276" s="4"/>
      <c r="G276" s="1"/>
      <c r="H276" s="1"/>
      <c r="I276" s="1"/>
      <c r="J276" s="1"/>
      <c r="K276" s="1"/>
      <c r="L276" s="1"/>
      <c r="M276" s="1"/>
      <c r="N276" s="1"/>
      <c r="O276" s="1"/>
    </row>
    <row r="277" spans="1:15" ht="15.75" customHeight="1">
      <c r="A277" s="1"/>
      <c r="B277" s="1"/>
      <c r="C277" s="1"/>
      <c r="D277" s="3"/>
      <c r="E277" s="4"/>
      <c r="F277" s="4"/>
      <c r="G277" s="1"/>
      <c r="H277" s="1"/>
      <c r="I277" s="1"/>
      <c r="J277" s="1"/>
      <c r="K277" s="1"/>
      <c r="L277" s="1"/>
      <c r="M277" s="1"/>
      <c r="N277" s="1"/>
      <c r="O277" s="1"/>
    </row>
    <row r="278" spans="1:15" ht="15.75" customHeight="1">
      <c r="A278" s="1"/>
      <c r="B278" s="1"/>
      <c r="C278" s="1"/>
      <c r="D278" s="3"/>
      <c r="E278" s="4"/>
      <c r="F278" s="4"/>
      <c r="G278" s="1"/>
      <c r="H278" s="1"/>
      <c r="I278" s="1"/>
      <c r="J278" s="1"/>
      <c r="K278" s="1"/>
      <c r="L278" s="1"/>
      <c r="M278" s="1"/>
      <c r="N278" s="1"/>
      <c r="O278" s="1"/>
    </row>
    <row r="279" spans="1:15" ht="15.75" customHeight="1">
      <c r="A279" s="1"/>
      <c r="B279" s="1"/>
      <c r="C279" s="1"/>
      <c r="D279" s="3"/>
      <c r="E279" s="4"/>
      <c r="F279" s="4"/>
      <c r="G279" s="1"/>
      <c r="H279" s="1"/>
      <c r="I279" s="1"/>
      <c r="J279" s="1"/>
      <c r="K279" s="1"/>
      <c r="L279" s="1"/>
      <c r="M279" s="1"/>
      <c r="N279" s="1"/>
      <c r="O279" s="1"/>
    </row>
    <row r="280" spans="1:15" ht="15.75" customHeight="1">
      <c r="A280" s="1"/>
      <c r="B280" s="1"/>
      <c r="C280" s="1"/>
      <c r="D280" s="3"/>
      <c r="E280" s="4"/>
      <c r="F280" s="4"/>
      <c r="G280" s="1"/>
      <c r="H280" s="1"/>
      <c r="I280" s="1"/>
      <c r="J280" s="1"/>
      <c r="K280" s="1"/>
      <c r="L280" s="1"/>
      <c r="M280" s="1"/>
      <c r="N280" s="1"/>
      <c r="O280" s="1"/>
    </row>
    <row r="281" spans="1:15" ht="15.75" customHeight="1">
      <c r="A281" s="1"/>
      <c r="B281" s="1"/>
      <c r="C281" s="1"/>
      <c r="D281" s="3"/>
      <c r="E281" s="4"/>
      <c r="F281" s="4"/>
      <c r="G281" s="1"/>
      <c r="H281" s="1"/>
      <c r="I281" s="1"/>
      <c r="J281" s="1"/>
      <c r="K281" s="1"/>
      <c r="L281" s="1"/>
      <c r="M281" s="1"/>
      <c r="N281" s="1"/>
      <c r="O281" s="1"/>
    </row>
    <row r="282" spans="1:15" ht="15.75" customHeight="1">
      <c r="A282" s="1"/>
      <c r="B282" s="1"/>
      <c r="C282" s="1"/>
      <c r="D282" s="3"/>
      <c r="E282" s="4"/>
      <c r="F282" s="4"/>
      <c r="G282" s="1"/>
      <c r="H282" s="1"/>
      <c r="I282" s="1"/>
      <c r="J282" s="1"/>
      <c r="K282" s="1"/>
      <c r="L282" s="1"/>
      <c r="M282" s="1"/>
      <c r="N282" s="1"/>
      <c r="O282" s="1"/>
    </row>
    <row r="283" spans="1:15" ht="15.75" customHeight="1">
      <c r="A283" s="1"/>
      <c r="B283" s="1"/>
      <c r="C283" s="1"/>
      <c r="D283" s="3"/>
      <c r="E283" s="4"/>
      <c r="F283" s="4"/>
      <c r="G283" s="1"/>
      <c r="H283" s="1"/>
      <c r="I283" s="1"/>
      <c r="J283" s="1"/>
      <c r="K283" s="1"/>
      <c r="L283" s="1"/>
      <c r="M283" s="1"/>
      <c r="N283" s="1"/>
      <c r="O283" s="1"/>
    </row>
    <row r="284" spans="1:15" ht="15.75" customHeight="1">
      <c r="A284" s="1"/>
      <c r="B284" s="1"/>
      <c r="C284" s="1"/>
      <c r="D284" s="3"/>
      <c r="E284" s="4"/>
      <c r="F284" s="4"/>
      <c r="G284" s="1"/>
      <c r="H284" s="1"/>
      <c r="I284" s="1"/>
      <c r="J284" s="1"/>
      <c r="K284" s="1"/>
      <c r="L284" s="1"/>
      <c r="M284" s="1"/>
      <c r="N284" s="1"/>
      <c r="O284" s="1"/>
    </row>
    <row r="285" spans="1:15" ht="15.75" customHeight="1">
      <c r="A285" s="1"/>
      <c r="B285" s="1"/>
      <c r="C285" s="1"/>
      <c r="D285" s="3"/>
      <c r="E285" s="4"/>
      <c r="F285" s="4"/>
      <c r="G285" s="1"/>
      <c r="H285" s="1"/>
      <c r="I285" s="1"/>
      <c r="J285" s="1"/>
      <c r="K285" s="1"/>
      <c r="L285" s="1"/>
      <c r="M285" s="1"/>
      <c r="N285" s="1"/>
      <c r="O285" s="1"/>
    </row>
    <row r="286" spans="1:15" ht="15.75" customHeight="1">
      <c r="A286" s="1"/>
      <c r="B286" s="1"/>
      <c r="C286" s="1"/>
      <c r="D286" s="3"/>
      <c r="E286" s="4"/>
      <c r="F286" s="4"/>
      <c r="G286" s="1"/>
      <c r="H286" s="1"/>
      <c r="I286" s="1"/>
      <c r="J286" s="1"/>
      <c r="K286" s="1"/>
      <c r="L286" s="1"/>
      <c r="M286" s="1"/>
      <c r="N286" s="1"/>
      <c r="O286" s="1"/>
    </row>
    <row r="287" spans="1:15" ht="15.75" customHeight="1">
      <c r="A287" s="1"/>
      <c r="B287" s="1"/>
      <c r="C287" s="1"/>
      <c r="D287" s="3"/>
      <c r="E287" s="4"/>
      <c r="F287" s="4"/>
      <c r="G287" s="1"/>
      <c r="H287" s="1"/>
      <c r="I287" s="1"/>
      <c r="J287" s="1"/>
      <c r="K287" s="1"/>
      <c r="L287" s="1"/>
      <c r="M287" s="1"/>
      <c r="N287" s="1"/>
      <c r="O287" s="1"/>
    </row>
    <row r="288" spans="1:15" ht="15.75" customHeight="1">
      <c r="A288" s="1"/>
      <c r="B288" s="1"/>
      <c r="C288" s="1"/>
      <c r="D288" s="3"/>
      <c r="E288" s="4"/>
      <c r="F288" s="4"/>
      <c r="G288" s="1"/>
      <c r="H288" s="1"/>
      <c r="I288" s="1"/>
      <c r="J288" s="1"/>
      <c r="K288" s="1"/>
      <c r="L288" s="1"/>
      <c r="M288" s="1"/>
      <c r="N288" s="1"/>
      <c r="O288" s="1"/>
    </row>
    <row r="289" spans="1:15" ht="15.75" customHeight="1">
      <c r="A289" s="1"/>
      <c r="B289" s="1"/>
      <c r="C289" s="1"/>
      <c r="D289" s="3"/>
      <c r="E289" s="4"/>
      <c r="F289" s="4"/>
      <c r="G289" s="1"/>
      <c r="H289" s="1"/>
      <c r="I289" s="1"/>
      <c r="J289" s="1"/>
      <c r="K289" s="1"/>
      <c r="L289" s="1"/>
      <c r="M289" s="1"/>
      <c r="N289" s="1"/>
      <c r="O289" s="1"/>
    </row>
    <row r="290" spans="1:15" ht="15.75" customHeight="1">
      <c r="A290" s="1"/>
      <c r="B290" s="1"/>
      <c r="C290" s="1"/>
      <c r="D290" s="3"/>
      <c r="E290" s="4"/>
      <c r="F290" s="4"/>
      <c r="G290" s="1"/>
      <c r="H290" s="1"/>
      <c r="I290" s="1"/>
      <c r="J290" s="1"/>
      <c r="K290" s="1"/>
      <c r="L290" s="1"/>
      <c r="M290" s="1"/>
      <c r="N290" s="1"/>
      <c r="O290" s="1"/>
    </row>
    <row r="291" spans="1:15" ht="15.75" customHeight="1">
      <c r="A291" s="1"/>
      <c r="B291" s="1"/>
      <c r="C291" s="1"/>
      <c r="D291" s="3"/>
      <c r="E291" s="4"/>
      <c r="F291" s="4"/>
      <c r="G291" s="1"/>
      <c r="H291" s="1"/>
      <c r="I291" s="1"/>
      <c r="J291" s="1"/>
      <c r="K291" s="1"/>
      <c r="L291" s="1"/>
      <c r="M291" s="1"/>
      <c r="N291" s="1"/>
      <c r="O291" s="1"/>
    </row>
    <row r="292" spans="1:15" ht="15.75" customHeight="1">
      <c r="A292" s="1"/>
      <c r="B292" s="1"/>
      <c r="C292" s="1"/>
      <c r="D292" s="3"/>
      <c r="E292" s="4"/>
      <c r="F292" s="4"/>
      <c r="G292" s="1"/>
      <c r="H292" s="1"/>
      <c r="I292" s="1"/>
      <c r="J292" s="1"/>
      <c r="K292" s="1"/>
      <c r="L292" s="1"/>
      <c r="M292" s="1"/>
      <c r="N292" s="1"/>
      <c r="O292" s="1"/>
    </row>
    <row r="293" spans="1:15" ht="15.75" customHeight="1">
      <c r="A293" s="1"/>
      <c r="B293" s="1"/>
      <c r="C293" s="1"/>
      <c r="D293" s="3"/>
      <c r="E293" s="4"/>
      <c r="F293" s="4"/>
      <c r="G293" s="1"/>
      <c r="H293" s="1"/>
      <c r="I293" s="1"/>
      <c r="J293" s="1"/>
      <c r="K293" s="1"/>
      <c r="L293" s="1"/>
      <c r="M293" s="1"/>
      <c r="N293" s="1"/>
      <c r="O293" s="1"/>
    </row>
    <row r="294" spans="1:15" ht="15.75" customHeight="1">
      <c r="A294" s="1"/>
      <c r="B294" s="1"/>
      <c r="C294" s="1"/>
      <c r="D294" s="3"/>
      <c r="E294" s="4"/>
      <c r="F294" s="4"/>
      <c r="G294" s="1"/>
      <c r="H294" s="1"/>
      <c r="I294" s="1"/>
      <c r="J294" s="1"/>
      <c r="K294" s="1"/>
      <c r="L294" s="1"/>
      <c r="M294" s="1"/>
      <c r="N294" s="1"/>
      <c r="O294" s="1"/>
    </row>
    <row r="295" spans="1:15" ht="15.75" customHeight="1">
      <c r="A295" s="1"/>
      <c r="B295" s="1"/>
      <c r="C295" s="1"/>
      <c r="D295" s="3"/>
      <c r="E295" s="4"/>
      <c r="F295" s="4"/>
      <c r="G295" s="1"/>
      <c r="H295" s="1"/>
      <c r="I295" s="1"/>
      <c r="J295" s="1"/>
      <c r="K295" s="1"/>
      <c r="L295" s="1"/>
      <c r="M295" s="1"/>
      <c r="N295" s="1"/>
      <c r="O295" s="1"/>
    </row>
    <row r="296" spans="1:15" ht="15.75" customHeight="1">
      <c r="A296" s="1"/>
      <c r="B296" s="1"/>
      <c r="C296" s="1"/>
      <c r="D296" s="3"/>
      <c r="E296" s="4"/>
      <c r="F296" s="4"/>
      <c r="G296" s="1"/>
      <c r="H296" s="1"/>
      <c r="I296" s="1"/>
      <c r="J296" s="1"/>
      <c r="K296" s="1"/>
      <c r="L296" s="1"/>
      <c r="M296" s="1"/>
      <c r="N296" s="1"/>
      <c r="O296" s="1"/>
    </row>
    <row r="297" spans="1:15" ht="15.75" customHeight="1">
      <c r="A297" s="1"/>
      <c r="B297" s="1"/>
      <c r="C297" s="1"/>
      <c r="D297" s="3"/>
      <c r="E297" s="4"/>
      <c r="F297" s="4"/>
      <c r="G297" s="1"/>
      <c r="H297" s="1"/>
      <c r="I297" s="1"/>
      <c r="J297" s="1"/>
      <c r="K297" s="1"/>
      <c r="L297" s="1"/>
      <c r="M297" s="1"/>
      <c r="N297" s="1"/>
      <c r="O297" s="1"/>
    </row>
    <row r="298" spans="1:15" ht="15.75" customHeight="1">
      <c r="A298" s="1"/>
      <c r="B298" s="1"/>
      <c r="C298" s="1"/>
      <c r="D298" s="3"/>
      <c r="E298" s="4"/>
      <c r="F298" s="4"/>
      <c r="G298" s="1"/>
      <c r="H298" s="1"/>
      <c r="I298" s="1"/>
      <c r="J298" s="1"/>
      <c r="K298" s="1"/>
      <c r="L298" s="1"/>
      <c r="M298" s="1"/>
      <c r="N298" s="1"/>
      <c r="O298" s="1"/>
    </row>
    <row r="299" spans="1:15" ht="15.75" customHeight="1">
      <c r="A299" s="1"/>
      <c r="B299" s="1"/>
      <c r="C299" s="1"/>
      <c r="D299" s="3"/>
      <c r="E299" s="4"/>
      <c r="F299" s="4"/>
      <c r="G299" s="1"/>
      <c r="H299" s="1"/>
      <c r="I299" s="1"/>
      <c r="J299" s="1"/>
      <c r="K299" s="1"/>
      <c r="L299" s="1"/>
      <c r="M299" s="1"/>
      <c r="N299" s="1"/>
      <c r="O299" s="1"/>
    </row>
    <row r="300" spans="1:15" ht="15.75" customHeight="1">
      <c r="A300" s="1"/>
      <c r="B300" s="1"/>
      <c r="C300" s="1"/>
      <c r="D300" s="3"/>
      <c r="E300" s="4"/>
      <c r="F300" s="4"/>
      <c r="G300" s="1"/>
      <c r="H300" s="1"/>
      <c r="I300" s="1"/>
      <c r="J300" s="1"/>
      <c r="K300" s="1"/>
      <c r="L300" s="1"/>
      <c r="M300" s="1"/>
      <c r="N300" s="1"/>
      <c r="O300" s="1"/>
    </row>
    <row r="301" spans="1:15" ht="15.75" customHeight="1">
      <c r="A301" s="1"/>
      <c r="B301" s="1"/>
      <c r="C301" s="1"/>
      <c r="D301" s="3"/>
      <c r="E301" s="4"/>
      <c r="F301" s="4"/>
      <c r="G301" s="1"/>
      <c r="H301" s="1"/>
      <c r="I301" s="1"/>
      <c r="J301" s="1"/>
      <c r="K301" s="1"/>
      <c r="L301" s="1"/>
      <c r="M301" s="1"/>
      <c r="N301" s="1"/>
      <c r="O301" s="1"/>
    </row>
    <row r="302" spans="1:15" ht="15.75" customHeight="1">
      <c r="A302" s="1"/>
      <c r="B302" s="1"/>
      <c r="C302" s="1"/>
      <c r="D302" s="3"/>
      <c r="E302" s="4"/>
      <c r="F302" s="4"/>
      <c r="G302" s="1"/>
      <c r="H302" s="1"/>
      <c r="I302" s="1"/>
      <c r="J302" s="1"/>
      <c r="K302" s="1"/>
      <c r="L302" s="1"/>
      <c r="M302" s="1"/>
      <c r="N302" s="1"/>
      <c r="O302" s="1"/>
    </row>
    <row r="303" spans="1:15" ht="15.75" customHeight="1">
      <c r="A303" s="1"/>
      <c r="B303" s="1"/>
      <c r="C303" s="1"/>
      <c r="D303" s="3"/>
      <c r="E303" s="4"/>
      <c r="F303" s="4"/>
      <c r="G303" s="1"/>
      <c r="H303" s="1"/>
      <c r="I303" s="1"/>
      <c r="J303" s="1"/>
      <c r="K303" s="1"/>
      <c r="L303" s="1"/>
      <c r="M303" s="1"/>
      <c r="N303" s="1"/>
      <c r="O303" s="1"/>
    </row>
    <row r="304" spans="1:15" ht="15.75" customHeight="1">
      <c r="A304" s="1"/>
      <c r="B304" s="1"/>
      <c r="C304" s="1"/>
      <c r="D304" s="3"/>
      <c r="E304" s="4"/>
      <c r="F304" s="4"/>
      <c r="G304" s="1"/>
      <c r="H304" s="1"/>
      <c r="I304" s="1"/>
      <c r="J304" s="1"/>
      <c r="K304" s="1"/>
      <c r="L304" s="1"/>
      <c r="M304" s="1"/>
      <c r="N304" s="1"/>
      <c r="O304" s="1"/>
    </row>
    <row r="305" spans="1:15" ht="15.75" customHeight="1">
      <c r="A305" s="1"/>
      <c r="B305" s="1"/>
      <c r="C305" s="1"/>
      <c r="D305" s="3"/>
      <c r="E305" s="4"/>
      <c r="F305" s="4"/>
      <c r="G305" s="1"/>
      <c r="H305" s="1"/>
      <c r="I305" s="1"/>
      <c r="J305" s="1"/>
      <c r="K305" s="1"/>
      <c r="L305" s="1"/>
      <c r="M305" s="1"/>
      <c r="N305" s="1"/>
      <c r="O305" s="1"/>
    </row>
    <row r="306" spans="1:15" ht="15.75" customHeight="1">
      <c r="A306" s="1"/>
      <c r="B306" s="1"/>
      <c r="C306" s="1"/>
      <c r="D306" s="3"/>
      <c r="E306" s="4"/>
      <c r="F306" s="4"/>
      <c r="G306" s="1"/>
      <c r="H306" s="1"/>
      <c r="I306" s="1"/>
      <c r="J306" s="1"/>
      <c r="K306" s="1"/>
      <c r="L306" s="1"/>
      <c r="M306" s="1"/>
      <c r="N306" s="1"/>
      <c r="O306" s="1"/>
    </row>
    <row r="307" spans="1:15" ht="15.75" customHeight="1">
      <c r="A307" s="1"/>
      <c r="B307" s="1"/>
      <c r="C307" s="1"/>
      <c r="D307" s="3"/>
      <c r="E307" s="4"/>
      <c r="F307" s="4"/>
      <c r="G307" s="1"/>
      <c r="H307" s="1"/>
      <c r="I307" s="1"/>
      <c r="J307" s="1"/>
      <c r="K307" s="1"/>
      <c r="L307" s="1"/>
      <c r="M307" s="1"/>
      <c r="N307" s="1"/>
      <c r="O307" s="1"/>
    </row>
    <row r="308" spans="1:15" ht="15.75" customHeight="1">
      <c r="A308" s="1"/>
      <c r="B308" s="1"/>
      <c r="C308" s="1"/>
      <c r="D308" s="3"/>
      <c r="E308" s="4"/>
      <c r="F308" s="4"/>
      <c r="G308" s="1"/>
      <c r="H308" s="1"/>
      <c r="I308" s="1"/>
      <c r="J308" s="1"/>
      <c r="K308" s="1"/>
      <c r="L308" s="1"/>
      <c r="M308" s="1"/>
      <c r="N308" s="1"/>
      <c r="O308" s="1"/>
    </row>
    <row r="309" spans="1:15" ht="15.75" customHeight="1">
      <c r="A309" s="1"/>
      <c r="B309" s="1"/>
      <c r="C309" s="1"/>
      <c r="D309" s="3"/>
      <c r="E309" s="4"/>
      <c r="F309" s="4"/>
      <c r="G309" s="1"/>
      <c r="H309" s="1"/>
      <c r="I309" s="1"/>
      <c r="J309" s="1"/>
      <c r="K309" s="1"/>
      <c r="L309" s="1"/>
      <c r="M309" s="1"/>
      <c r="N309" s="1"/>
      <c r="O309" s="1"/>
    </row>
    <row r="310" spans="1:15" ht="15.75" customHeight="1">
      <c r="A310" s="1"/>
      <c r="B310" s="1"/>
      <c r="C310" s="1"/>
      <c r="D310" s="3"/>
      <c r="E310" s="4"/>
      <c r="F310" s="4"/>
      <c r="G310" s="1"/>
      <c r="H310" s="1"/>
      <c r="I310" s="1"/>
      <c r="J310" s="1"/>
      <c r="K310" s="1"/>
      <c r="L310" s="1"/>
      <c r="M310" s="1"/>
      <c r="N310" s="1"/>
      <c r="O310" s="1"/>
    </row>
    <row r="311" spans="1:15" ht="15.75" customHeight="1">
      <c r="A311" s="1"/>
      <c r="B311" s="1"/>
      <c r="C311" s="1"/>
      <c r="D311" s="3"/>
      <c r="E311" s="4"/>
      <c r="F311" s="4"/>
      <c r="G311" s="1"/>
      <c r="H311" s="1"/>
      <c r="I311" s="1"/>
      <c r="J311" s="1"/>
      <c r="K311" s="1"/>
      <c r="L311" s="1"/>
      <c r="M311" s="1"/>
      <c r="N311" s="1"/>
      <c r="O311" s="1"/>
    </row>
    <row r="312" spans="1:15" ht="15.75" customHeight="1">
      <c r="A312" s="1"/>
      <c r="B312" s="1"/>
      <c r="C312" s="1"/>
      <c r="D312" s="3"/>
      <c r="E312" s="4"/>
      <c r="F312" s="4"/>
      <c r="G312" s="1"/>
      <c r="H312" s="1"/>
      <c r="I312" s="1"/>
      <c r="J312" s="1"/>
      <c r="K312" s="1"/>
      <c r="L312" s="1"/>
      <c r="M312" s="1"/>
      <c r="N312" s="1"/>
      <c r="O312" s="1"/>
    </row>
    <row r="313" spans="1:15" ht="15.75" customHeight="1">
      <c r="A313" s="1"/>
      <c r="B313" s="1"/>
      <c r="C313" s="1"/>
      <c r="D313" s="3"/>
      <c r="E313" s="4"/>
      <c r="F313" s="4"/>
      <c r="G313" s="1"/>
      <c r="H313" s="1"/>
      <c r="I313" s="1"/>
      <c r="J313" s="1"/>
      <c r="K313" s="1"/>
      <c r="L313" s="1"/>
      <c r="M313" s="1"/>
      <c r="N313" s="1"/>
      <c r="O313" s="1"/>
    </row>
    <row r="314" spans="1:15" ht="15.75" customHeight="1">
      <c r="A314" s="1"/>
      <c r="B314" s="1"/>
      <c r="C314" s="1"/>
      <c r="D314" s="3"/>
      <c r="E314" s="4"/>
      <c r="F314" s="4"/>
      <c r="G314" s="1"/>
      <c r="H314" s="1"/>
      <c r="I314" s="1"/>
      <c r="J314" s="1"/>
      <c r="K314" s="1"/>
      <c r="L314" s="1"/>
      <c r="M314" s="1"/>
      <c r="N314" s="1"/>
      <c r="O314" s="1"/>
    </row>
    <row r="315" spans="1:15" ht="15.75" customHeight="1">
      <c r="A315" s="1"/>
      <c r="B315" s="1"/>
      <c r="C315" s="1"/>
      <c r="D315" s="3"/>
      <c r="E315" s="4"/>
      <c r="F315" s="4"/>
      <c r="G315" s="1"/>
      <c r="H315" s="1"/>
      <c r="I315" s="1"/>
      <c r="J315" s="1"/>
      <c r="K315" s="1"/>
      <c r="L315" s="1"/>
      <c r="M315" s="1"/>
      <c r="N315" s="1"/>
      <c r="O315" s="1"/>
    </row>
    <row r="316" spans="1:15" ht="15.75" customHeight="1">
      <c r="A316" s="1"/>
      <c r="B316" s="1"/>
      <c r="C316" s="1"/>
      <c r="D316" s="3"/>
      <c r="E316" s="4"/>
      <c r="F316" s="4"/>
      <c r="G316" s="1"/>
      <c r="H316" s="1"/>
      <c r="I316" s="1"/>
      <c r="J316" s="1"/>
      <c r="K316" s="1"/>
      <c r="L316" s="1"/>
      <c r="M316" s="1"/>
      <c r="N316" s="1"/>
      <c r="O316" s="1"/>
    </row>
    <row r="317" spans="1:15" ht="15.75" customHeight="1">
      <c r="A317" s="1"/>
      <c r="B317" s="1"/>
      <c r="C317" s="1"/>
      <c r="D317" s="3"/>
      <c r="E317" s="4"/>
      <c r="F317" s="4"/>
      <c r="G317" s="1"/>
      <c r="H317" s="1"/>
      <c r="I317" s="1"/>
      <c r="J317" s="1"/>
      <c r="K317" s="1"/>
      <c r="L317" s="1"/>
      <c r="M317" s="1"/>
      <c r="N317" s="1"/>
      <c r="O317" s="1"/>
    </row>
    <row r="318" spans="1:15" ht="15.75" customHeight="1">
      <c r="A318" s="1"/>
      <c r="B318" s="1"/>
      <c r="C318" s="1"/>
      <c r="D318" s="3"/>
      <c r="E318" s="4"/>
      <c r="F318" s="4"/>
      <c r="G318" s="1"/>
      <c r="H318" s="1"/>
      <c r="I318" s="1"/>
      <c r="J318" s="1"/>
      <c r="K318" s="1"/>
      <c r="L318" s="1"/>
      <c r="M318" s="1"/>
      <c r="N318" s="1"/>
      <c r="O318" s="1"/>
    </row>
    <row r="319" spans="1:15" ht="15.75" customHeight="1">
      <c r="A319" s="1"/>
      <c r="B319" s="1"/>
      <c r="C319" s="1"/>
      <c r="D319" s="3"/>
      <c r="E319" s="4"/>
      <c r="F319" s="4"/>
      <c r="G319" s="1"/>
      <c r="H319" s="1"/>
      <c r="I319" s="1"/>
      <c r="J319" s="1"/>
      <c r="K319" s="1"/>
      <c r="L319" s="1"/>
      <c r="M319" s="1"/>
      <c r="N319" s="1"/>
      <c r="O319" s="1"/>
    </row>
    <row r="320" spans="1:15" ht="15.75" customHeight="1">
      <c r="A320" s="1"/>
      <c r="B320" s="1"/>
      <c r="C320" s="1"/>
      <c r="D320" s="3"/>
      <c r="E320" s="4"/>
      <c r="F320" s="4"/>
      <c r="G320" s="1"/>
      <c r="H320" s="1"/>
      <c r="I320" s="1"/>
      <c r="J320" s="1"/>
      <c r="K320" s="1"/>
      <c r="L320" s="1"/>
      <c r="M320" s="1"/>
      <c r="N320" s="1"/>
      <c r="O320" s="1"/>
    </row>
    <row r="321" spans="1:15" ht="15.75" customHeight="1">
      <c r="A321" s="1"/>
      <c r="B321" s="1"/>
      <c r="C321" s="1"/>
      <c r="D321" s="3"/>
      <c r="E321" s="4"/>
      <c r="F321" s="4"/>
      <c r="G321" s="1"/>
      <c r="H321" s="1"/>
      <c r="I321" s="1"/>
      <c r="J321" s="1"/>
      <c r="K321" s="1"/>
      <c r="L321" s="1"/>
      <c r="M321" s="1"/>
      <c r="N321" s="1"/>
      <c r="O321" s="1"/>
    </row>
    <row r="322" spans="1:15" ht="15.75" customHeight="1">
      <c r="A322" s="1"/>
      <c r="B322" s="1"/>
      <c r="C322" s="1"/>
      <c r="D322" s="3"/>
      <c r="E322" s="4"/>
      <c r="F322" s="4"/>
      <c r="G322" s="1"/>
      <c r="H322" s="1"/>
      <c r="I322" s="1"/>
      <c r="J322" s="1"/>
      <c r="K322" s="1"/>
      <c r="L322" s="1"/>
      <c r="M322" s="1"/>
      <c r="N322" s="1"/>
      <c r="O322" s="1"/>
    </row>
    <row r="323" spans="1:15" ht="15.75" customHeight="1">
      <c r="A323" s="1"/>
      <c r="B323" s="1"/>
      <c r="C323" s="1"/>
      <c r="D323" s="3"/>
      <c r="E323" s="4"/>
      <c r="F323" s="4"/>
      <c r="G323" s="1"/>
      <c r="H323" s="1"/>
      <c r="I323" s="1"/>
      <c r="J323" s="1"/>
      <c r="K323" s="1"/>
      <c r="L323" s="1"/>
      <c r="M323" s="1"/>
      <c r="N323" s="1"/>
      <c r="O323" s="1"/>
    </row>
    <row r="324" spans="1:15" ht="15.75" customHeight="1">
      <c r="A324" s="1"/>
      <c r="B324" s="1"/>
      <c r="C324" s="1"/>
      <c r="D324" s="3"/>
      <c r="E324" s="4"/>
      <c r="F324" s="4"/>
      <c r="G324" s="1"/>
      <c r="H324" s="1"/>
      <c r="I324" s="1"/>
      <c r="J324" s="1"/>
      <c r="K324" s="1"/>
      <c r="L324" s="1"/>
      <c r="M324" s="1"/>
      <c r="N324" s="1"/>
      <c r="O324" s="1"/>
    </row>
    <row r="325" spans="1:15" ht="15.75" customHeight="1">
      <c r="A325" s="1"/>
      <c r="B325" s="1"/>
      <c r="C325" s="1"/>
      <c r="D325" s="3"/>
      <c r="E325" s="4"/>
      <c r="F325" s="4"/>
      <c r="G325" s="1"/>
      <c r="H325" s="1"/>
      <c r="I325" s="1"/>
      <c r="J325" s="1"/>
      <c r="K325" s="1"/>
      <c r="L325" s="1"/>
      <c r="M325" s="1"/>
      <c r="N325" s="1"/>
      <c r="O325" s="1"/>
    </row>
    <row r="326" spans="1:15" ht="15.75" customHeight="1">
      <c r="A326" s="1"/>
      <c r="B326" s="1"/>
      <c r="C326" s="1"/>
      <c r="D326" s="3"/>
      <c r="E326" s="4"/>
      <c r="F326" s="4"/>
      <c r="G326" s="1"/>
      <c r="H326" s="1"/>
      <c r="I326" s="1"/>
      <c r="J326" s="1"/>
      <c r="K326" s="1"/>
      <c r="L326" s="1"/>
      <c r="M326" s="1"/>
      <c r="N326" s="1"/>
      <c r="O326" s="1"/>
    </row>
    <row r="327" spans="1:15" ht="15.75" customHeight="1">
      <c r="A327" s="1"/>
      <c r="B327" s="1"/>
      <c r="C327" s="1"/>
      <c r="D327" s="3"/>
      <c r="E327" s="4"/>
      <c r="F327" s="4"/>
      <c r="G327" s="1"/>
      <c r="H327" s="1"/>
      <c r="I327" s="1"/>
      <c r="J327" s="1"/>
      <c r="K327" s="1"/>
      <c r="L327" s="1"/>
      <c r="M327" s="1"/>
      <c r="N327" s="1"/>
      <c r="O327" s="1"/>
    </row>
    <row r="328" spans="1:15" ht="15.75" customHeight="1">
      <c r="A328" s="1"/>
      <c r="B328" s="1"/>
      <c r="C328" s="1"/>
      <c r="D328" s="3"/>
      <c r="E328" s="4"/>
      <c r="F328" s="4"/>
      <c r="G328" s="1"/>
      <c r="H328" s="1"/>
      <c r="I328" s="1"/>
      <c r="J328" s="1"/>
      <c r="K328" s="1"/>
      <c r="L328" s="1"/>
      <c r="M328" s="1"/>
      <c r="N328" s="1"/>
      <c r="O328" s="1"/>
    </row>
    <row r="329" spans="1:15" ht="15.75" customHeight="1">
      <c r="A329" s="1"/>
      <c r="B329" s="1"/>
      <c r="C329" s="1"/>
      <c r="D329" s="3"/>
      <c r="E329" s="4"/>
      <c r="F329" s="4"/>
      <c r="G329" s="1"/>
      <c r="H329" s="1"/>
      <c r="I329" s="1"/>
      <c r="J329" s="1"/>
      <c r="K329" s="1"/>
      <c r="L329" s="1"/>
      <c r="M329" s="1"/>
      <c r="N329" s="1"/>
      <c r="O329" s="1"/>
    </row>
    <row r="330" spans="1:15" ht="15.75" customHeight="1">
      <c r="A330" s="1"/>
      <c r="B330" s="1"/>
      <c r="C330" s="1"/>
      <c r="D330" s="3"/>
      <c r="E330" s="4"/>
      <c r="F330" s="4"/>
      <c r="G330" s="1"/>
      <c r="H330" s="1"/>
      <c r="I330" s="1"/>
      <c r="J330" s="1"/>
      <c r="K330" s="1"/>
      <c r="L330" s="1"/>
      <c r="M330" s="1"/>
      <c r="N330" s="1"/>
      <c r="O330" s="1"/>
    </row>
    <row r="331" spans="1:15" ht="15.75" customHeight="1">
      <c r="A331" s="1"/>
      <c r="B331" s="1"/>
      <c r="C331" s="1"/>
      <c r="D331" s="3"/>
      <c r="E331" s="4"/>
      <c r="F331" s="4"/>
      <c r="G331" s="1"/>
      <c r="H331" s="1"/>
      <c r="I331" s="1"/>
      <c r="J331" s="1"/>
      <c r="K331" s="1"/>
      <c r="L331" s="1"/>
      <c r="M331" s="1"/>
      <c r="N331" s="1"/>
      <c r="O331" s="1"/>
    </row>
    <row r="332" spans="1:15" ht="15.75" customHeight="1">
      <c r="A332" s="1"/>
      <c r="B332" s="1"/>
      <c r="C332" s="1"/>
      <c r="D332" s="3"/>
      <c r="E332" s="4"/>
      <c r="F332" s="4"/>
      <c r="G332" s="1"/>
      <c r="H332" s="1"/>
      <c r="I332" s="1"/>
      <c r="J332" s="1"/>
      <c r="K332" s="1"/>
      <c r="L332" s="1"/>
      <c r="M332" s="1"/>
      <c r="N332" s="1"/>
      <c r="O332" s="1"/>
    </row>
    <row r="333" spans="1:15" ht="15.75" customHeight="1">
      <c r="A333" s="1"/>
      <c r="B333" s="1"/>
      <c r="C333" s="1"/>
      <c r="D333" s="3"/>
      <c r="E333" s="4"/>
      <c r="F333" s="4"/>
      <c r="G333" s="1"/>
      <c r="H333" s="1"/>
      <c r="I333" s="1"/>
      <c r="J333" s="1"/>
      <c r="K333" s="1"/>
      <c r="L333" s="1"/>
      <c r="M333" s="1"/>
      <c r="N333" s="1"/>
      <c r="O333" s="1"/>
    </row>
    <row r="334" spans="1:15" ht="15.75" customHeight="1">
      <c r="A334" s="1"/>
      <c r="B334" s="1"/>
      <c r="C334" s="1"/>
      <c r="D334" s="3"/>
      <c r="E334" s="4"/>
      <c r="F334" s="4"/>
      <c r="G334" s="1"/>
      <c r="H334" s="1"/>
      <c r="I334" s="1"/>
      <c r="J334" s="1"/>
      <c r="K334" s="1"/>
      <c r="L334" s="1"/>
      <c r="M334" s="1"/>
      <c r="N334" s="1"/>
      <c r="O334" s="1"/>
    </row>
    <row r="335" spans="1:15" ht="15.75" customHeight="1">
      <c r="A335" s="1"/>
      <c r="B335" s="1"/>
      <c r="C335" s="1"/>
      <c r="D335" s="3"/>
      <c r="E335" s="4"/>
      <c r="F335" s="4"/>
      <c r="G335" s="1"/>
      <c r="H335" s="1"/>
      <c r="I335" s="1"/>
      <c r="J335" s="1"/>
      <c r="K335" s="1"/>
      <c r="L335" s="1"/>
      <c r="M335" s="1"/>
      <c r="N335" s="1"/>
      <c r="O335" s="1"/>
    </row>
    <row r="336" spans="1:15" ht="15.75" customHeight="1">
      <c r="A336" s="1"/>
      <c r="B336" s="1"/>
      <c r="C336" s="1"/>
      <c r="D336" s="3"/>
      <c r="E336" s="4"/>
      <c r="F336" s="4"/>
      <c r="G336" s="1"/>
      <c r="H336" s="1"/>
      <c r="I336" s="1"/>
      <c r="J336" s="1"/>
      <c r="K336" s="1"/>
      <c r="L336" s="1"/>
      <c r="M336" s="1"/>
      <c r="N336" s="1"/>
      <c r="O336" s="1"/>
    </row>
    <row r="337" spans="1:15" ht="15.75" customHeight="1">
      <c r="A337" s="1"/>
      <c r="B337" s="1"/>
      <c r="C337" s="1"/>
      <c r="D337" s="3"/>
      <c r="E337" s="4"/>
      <c r="F337" s="4"/>
      <c r="G337" s="1"/>
      <c r="H337" s="1"/>
      <c r="I337" s="1"/>
      <c r="J337" s="1"/>
      <c r="K337" s="1"/>
      <c r="L337" s="1"/>
      <c r="M337" s="1"/>
      <c r="N337" s="1"/>
      <c r="O337" s="1"/>
    </row>
    <row r="338" spans="1:15" ht="15.75" customHeight="1">
      <c r="A338" s="1"/>
      <c r="B338" s="1"/>
      <c r="C338" s="1"/>
      <c r="D338" s="3"/>
      <c r="E338" s="4"/>
      <c r="F338" s="4"/>
      <c r="G338" s="1"/>
      <c r="H338" s="1"/>
      <c r="I338" s="1"/>
      <c r="J338" s="1"/>
      <c r="K338" s="1"/>
      <c r="L338" s="1"/>
      <c r="M338" s="1"/>
      <c r="N338" s="1"/>
      <c r="O338" s="1"/>
    </row>
    <row r="339" spans="1:15" ht="15.75" customHeight="1">
      <c r="A339" s="1"/>
      <c r="B339" s="1"/>
      <c r="C339" s="1"/>
      <c r="D339" s="3"/>
      <c r="E339" s="4"/>
      <c r="F339" s="4"/>
      <c r="G339" s="1"/>
      <c r="H339" s="1"/>
      <c r="I339" s="1"/>
      <c r="J339" s="1"/>
      <c r="K339" s="1"/>
      <c r="L339" s="1"/>
      <c r="M339" s="1"/>
      <c r="N339" s="1"/>
      <c r="O339" s="1"/>
    </row>
    <row r="340" spans="1:15" ht="15.75" customHeight="1">
      <c r="A340" s="1"/>
      <c r="B340" s="1"/>
      <c r="C340" s="1"/>
      <c r="D340" s="3"/>
      <c r="E340" s="4"/>
      <c r="F340" s="4"/>
      <c r="G340" s="1"/>
      <c r="H340" s="1"/>
      <c r="I340" s="1"/>
      <c r="J340" s="1"/>
      <c r="K340" s="1"/>
      <c r="L340" s="1"/>
      <c r="M340" s="1"/>
      <c r="N340" s="1"/>
      <c r="O340" s="1"/>
    </row>
    <row r="341" spans="1:15" ht="15.75" customHeight="1">
      <c r="A341" s="1"/>
      <c r="B341" s="1"/>
      <c r="C341" s="1"/>
      <c r="D341" s="3"/>
      <c r="E341" s="4"/>
      <c r="F341" s="4"/>
      <c r="G341" s="1"/>
      <c r="H341" s="1"/>
      <c r="I341" s="1"/>
      <c r="J341" s="1"/>
      <c r="K341" s="1"/>
      <c r="L341" s="1"/>
      <c r="M341" s="1"/>
      <c r="N341" s="1"/>
      <c r="O341" s="1"/>
    </row>
    <row r="342" spans="1:15" ht="15.75" customHeight="1">
      <c r="A342" s="1"/>
      <c r="B342" s="1"/>
      <c r="C342" s="1"/>
      <c r="D342" s="3"/>
      <c r="E342" s="4"/>
      <c r="F342" s="4"/>
      <c r="G342" s="1"/>
      <c r="H342" s="1"/>
      <c r="I342" s="1"/>
      <c r="J342" s="1"/>
      <c r="K342" s="1"/>
      <c r="L342" s="1"/>
      <c r="M342" s="1"/>
      <c r="N342" s="1"/>
      <c r="O342" s="1"/>
    </row>
    <row r="343" spans="1:15" ht="15.75" customHeight="1">
      <c r="A343" s="1"/>
      <c r="B343" s="1"/>
      <c r="C343" s="1"/>
      <c r="D343" s="3"/>
      <c r="E343" s="4"/>
      <c r="F343" s="4"/>
      <c r="G343" s="1"/>
      <c r="H343" s="1"/>
      <c r="I343" s="1"/>
      <c r="J343" s="1"/>
      <c r="K343" s="1"/>
      <c r="L343" s="1"/>
      <c r="M343" s="1"/>
      <c r="N343" s="1"/>
      <c r="O343" s="1"/>
    </row>
    <row r="344" spans="1:15" ht="15.75" customHeight="1">
      <c r="A344" s="1"/>
      <c r="B344" s="1"/>
      <c r="C344" s="1"/>
      <c r="D344" s="3"/>
      <c r="E344" s="4"/>
      <c r="F344" s="4"/>
      <c r="G344" s="1"/>
      <c r="H344" s="1"/>
      <c r="I344" s="1"/>
      <c r="J344" s="1"/>
      <c r="K344" s="1"/>
      <c r="L344" s="1"/>
      <c r="M344" s="1"/>
      <c r="N344" s="1"/>
      <c r="O344" s="1"/>
    </row>
    <row r="345" spans="1:15" ht="15.75" customHeight="1">
      <c r="A345" s="1"/>
      <c r="B345" s="1"/>
      <c r="C345" s="1"/>
      <c r="D345" s="3"/>
      <c r="E345" s="4"/>
      <c r="F345" s="4"/>
      <c r="G345" s="1"/>
      <c r="H345" s="1"/>
      <c r="I345" s="1"/>
      <c r="J345" s="1"/>
      <c r="K345" s="1"/>
      <c r="L345" s="1"/>
      <c r="M345" s="1"/>
      <c r="N345" s="1"/>
      <c r="O345" s="1"/>
    </row>
    <row r="346" spans="1:15" ht="15.75" customHeight="1">
      <c r="A346" s="1"/>
      <c r="B346" s="1"/>
      <c r="C346" s="1"/>
      <c r="D346" s="3"/>
      <c r="E346" s="4"/>
      <c r="F346" s="4"/>
      <c r="G346" s="1"/>
      <c r="H346" s="1"/>
      <c r="I346" s="1"/>
      <c r="J346" s="1"/>
      <c r="K346" s="1"/>
      <c r="L346" s="1"/>
      <c r="M346" s="1"/>
      <c r="N346" s="1"/>
      <c r="O346" s="1"/>
    </row>
    <row r="347" spans="1:15" ht="15.75" customHeight="1">
      <c r="A347" s="1"/>
      <c r="B347" s="1"/>
      <c r="C347" s="1"/>
      <c r="D347" s="3"/>
      <c r="E347" s="4"/>
      <c r="F347" s="4"/>
      <c r="G347" s="1"/>
      <c r="H347" s="1"/>
      <c r="I347" s="1"/>
      <c r="J347" s="1"/>
      <c r="K347" s="1"/>
      <c r="L347" s="1"/>
      <c r="M347" s="1"/>
      <c r="N347" s="1"/>
      <c r="O347" s="1"/>
    </row>
    <row r="348" spans="1:15" ht="15.75" customHeight="1">
      <c r="A348" s="1"/>
      <c r="B348" s="1"/>
      <c r="C348" s="1"/>
      <c r="D348" s="3"/>
      <c r="E348" s="4"/>
      <c r="F348" s="4"/>
      <c r="G348" s="1"/>
      <c r="H348" s="1"/>
      <c r="I348" s="1"/>
      <c r="J348" s="1"/>
      <c r="K348" s="1"/>
      <c r="L348" s="1"/>
      <c r="M348" s="1"/>
      <c r="N348" s="1"/>
      <c r="O348" s="1"/>
    </row>
    <row r="349" spans="1:15" ht="15.75" customHeight="1">
      <c r="A349" s="1"/>
      <c r="B349" s="1"/>
      <c r="C349" s="1"/>
      <c r="D349" s="3"/>
      <c r="E349" s="4"/>
      <c r="F349" s="4"/>
      <c r="G349" s="1"/>
      <c r="H349" s="1"/>
      <c r="I349" s="1"/>
      <c r="J349" s="1"/>
      <c r="K349" s="1"/>
      <c r="L349" s="1"/>
      <c r="M349" s="1"/>
      <c r="N349" s="1"/>
      <c r="O349" s="1"/>
    </row>
    <row r="350" spans="1:15" ht="15.75" customHeight="1">
      <c r="A350" s="1"/>
      <c r="B350" s="1"/>
      <c r="C350" s="1"/>
      <c r="D350" s="3"/>
      <c r="E350" s="4"/>
      <c r="F350" s="4"/>
      <c r="G350" s="1"/>
      <c r="H350" s="1"/>
      <c r="I350" s="1"/>
      <c r="J350" s="1"/>
      <c r="K350" s="1"/>
      <c r="L350" s="1"/>
      <c r="M350" s="1"/>
      <c r="N350" s="1"/>
      <c r="O350" s="1"/>
    </row>
    <row r="351" spans="1:15" ht="15.75" customHeight="1">
      <c r="A351" s="1"/>
      <c r="B351" s="1"/>
      <c r="C351" s="1"/>
      <c r="D351" s="3"/>
      <c r="E351" s="4"/>
      <c r="F351" s="4"/>
      <c r="G351" s="1"/>
      <c r="H351" s="1"/>
      <c r="I351" s="1"/>
      <c r="J351" s="1"/>
      <c r="K351" s="1"/>
      <c r="L351" s="1"/>
      <c r="M351" s="1"/>
      <c r="N351" s="1"/>
      <c r="O351" s="1"/>
    </row>
    <row r="352" spans="1:15" ht="15.75" customHeight="1">
      <c r="A352" s="1"/>
      <c r="B352" s="1"/>
      <c r="C352" s="1"/>
      <c r="D352" s="3"/>
      <c r="E352" s="4"/>
      <c r="F352" s="4"/>
      <c r="G352" s="1"/>
      <c r="H352" s="1"/>
      <c r="I352" s="1"/>
      <c r="J352" s="1"/>
      <c r="K352" s="1"/>
      <c r="L352" s="1"/>
      <c r="M352" s="1"/>
      <c r="N352" s="1"/>
      <c r="O352" s="1"/>
    </row>
    <row r="353" spans="1:15" ht="15.75" customHeight="1">
      <c r="A353" s="1"/>
      <c r="B353" s="1"/>
      <c r="C353" s="1"/>
      <c r="D353" s="3"/>
      <c r="E353" s="4"/>
      <c r="F353" s="4"/>
      <c r="G353" s="1"/>
      <c r="H353" s="1"/>
      <c r="I353" s="1"/>
      <c r="J353" s="1"/>
      <c r="K353" s="1"/>
      <c r="L353" s="1"/>
      <c r="M353" s="1"/>
      <c r="N353" s="1"/>
      <c r="O353" s="1"/>
    </row>
    <row r="354" spans="1:15" ht="15.75" customHeight="1">
      <c r="A354" s="1"/>
      <c r="B354" s="1"/>
      <c r="C354" s="1"/>
      <c r="D354" s="3"/>
      <c r="E354" s="4"/>
      <c r="F354" s="4"/>
      <c r="G354" s="1"/>
      <c r="H354" s="1"/>
      <c r="I354" s="1"/>
      <c r="J354" s="1"/>
      <c r="K354" s="1"/>
      <c r="L354" s="1"/>
      <c r="M354" s="1"/>
      <c r="N354" s="1"/>
      <c r="O354" s="1"/>
    </row>
    <row r="355" spans="1:15" ht="15.75" customHeight="1">
      <c r="A355" s="1"/>
      <c r="B355" s="1"/>
      <c r="C355" s="1"/>
      <c r="D355" s="3"/>
      <c r="E355" s="4"/>
      <c r="F355" s="4"/>
      <c r="G355" s="1"/>
      <c r="H355" s="1"/>
      <c r="I355" s="1"/>
      <c r="J355" s="1"/>
      <c r="K355" s="1"/>
      <c r="L355" s="1"/>
      <c r="M355" s="1"/>
      <c r="N355" s="1"/>
      <c r="O355" s="1"/>
    </row>
    <row r="356" spans="1:15" ht="15.75" customHeight="1">
      <c r="A356" s="1"/>
      <c r="B356" s="1"/>
      <c r="C356" s="1"/>
      <c r="D356" s="3"/>
      <c r="E356" s="4"/>
      <c r="F356" s="4"/>
      <c r="G356" s="1"/>
      <c r="H356" s="1"/>
      <c r="I356" s="1"/>
      <c r="J356" s="1"/>
      <c r="K356" s="1"/>
      <c r="L356" s="1"/>
      <c r="M356" s="1"/>
      <c r="N356" s="1"/>
      <c r="O356" s="1"/>
    </row>
    <row r="357" spans="1:15" ht="15.75" customHeight="1">
      <c r="A357" s="1"/>
      <c r="B357" s="1"/>
      <c r="C357" s="1"/>
      <c r="D357" s="3"/>
      <c r="E357" s="4"/>
      <c r="F357" s="4"/>
      <c r="G357" s="1"/>
      <c r="H357" s="1"/>
      <c r="I357" s="1"/>
      <c r="J357" s="1"/>
      <c r="K357" s="1"/>
      <c r="L357" s="1"/>
      <c r="M357" s="1"/>
      <c r="N357" s="1"/>
      <c r="O357" s="1"/>
    </row>
    <row r="358" spans="1:15" ht="15.75" customHeight="1">
      <c r="A358" s="1"/>
      <c r="B358" s="1"/>
      <c r="C358" s="1"/>
      <c r="D358" s="3"/>
      <c r="E358" s="4"/>
      <c r="F358" s="4"/>
      <c r="G358" s="1"/>
      <c r="H358" s="1"/>
      <c r="I358" s="1"/>
      <c r="J358" s="1"/>
      <c r="K358" s="1"/>
      <c r="L358" s="1"/>
      <c r="M358" s="1"/>
      <c r="N358" s="1"/>
      <c r="O358" s="1"/>
    </row>
    <row r="359" spans="1:15" ht="15.75" customHeight="1">
      <c r="A359" s="1"/>
      <c r="B359" s="1"/>
      <c r="C359" s="1"/>
      <c r="D359" s="3"/>
      <c r="E359" s="4"/>
      <c r="F359" s="4"/>
      <c r="G359" s="1"/>
      <c r="H359" s="1"/>
      <c r="I359" s="1"/>
      <c r="J359" s="1"/>
      <c r="K359" s="1"/>
      <c r="L359" s="1"/>
      <c r="M359" s="1"/>
      <c r="N359" s="1"/>
      <c r="O359" s="1"/>
    </row>
    <row r="360" spans="1:15" ht="15.75" customHeight="1">
      <c r="A360" s="1"/>
      <c r="B360" s="1"/>
      <c r="C360" s="1"/>
      <c r="D360" s="3"/>
      <c r="E360" s="4"/>
      <c r="F360" s="4"/>
      <c r="G360" s="1"/>
      <c r="H360" s="1"/>
      <c r="I360" s="1"/>
      <c r="J360" s="1"/>
      <c r="K360" s="1"/>
      <c r="L360" s="1"/>
      <c r="M360" s="1"/>
      <c r="N360" s="1"/>
      <c r="O360" s="1"/>
    </row>
    <row r="361" spans="1:15" ht="15.75" customHeight="1">
      <c r="A361" s="1"/>
      <c r="B361" s="1"/>
      <c r="C361" s="1"/>
      <c r="D361" s="3"/>
      <c r="E361" s="4"/>
      <c r="F361" s="4"/>
      <c r="G361" s="1"/>
      <c r="H361" s="1"/>
      <c r="I361" s="1"/>
      <c r="J361" s="1"/>
      <c r="K361" s="1"/>
      <c r="L361" s="1"/>
      <c r="M361" s="1"/>
      <c r="N361" s="1"/>
      <c r="O361" s="1"/>
    </row>
    <row r="362" spans="1:15" ht="15.75" customHeight="1">
      <c r="A362" s="1"/>
      <c r="B362" s="1"/>
      <c r="C362" s="1"/>
      <c r="D362" s="3"/>
      <c r="E362" s="4"/>
      <c r="F362" s="4"/>
      <c r="G362" s="1"/>
      <c r="H362" s="1"/>
      <c r="I362" s="1"/>
      <c r="J362" s="1"/>
      <c r="K362" s="1"/>
      <c r="L362" s="1"/>
      <c r="M362" s="1"/>
      <c r="N362" s="1"/>
      <c r="O362" s="1"/>
    </row>
    <row r="363" spans="1:15" ht="15.75" customHeight="1">
      <c r="A363" s="1"/>
      <c r="B363" s="1"/>
      <c r="C363" s="1"/>
      <c r="D363" s="3"/>
      <c r="E363" s="4"/>
      <c r="F363" s="4"/>
      <c r="G363" s="1"/>
      <c r="H363" s="1"/>
      <c r="I363" s="1"/>
      <c r="J363" s="1"/>
      <c r="K363" s="1"/>
      <c r="L363" s="1"/>
      <c r="M363" s="1"/>
      <c r="N363" s="1"/>
      <c r="O363" s="1"/>
    </row>
    <row r="364" spans="1:15" ht="15.75" customHeight="1">
      <c r="A364" s="1"/>
      <c r="B364" s="1"/>
      <c r="C364" s="1"/>
      <c r="D364" s="3"/>
      <c r="E364" s="4"/>
      <c r="F364" s="4"/>
      <c r="G364" s="1"/>
      <c r="H364" s="1"/>
      <c r="I364" s="1"/>
      <c r="J364" s="1"/>
      <c r="K364" s="1"/>
      <c r="L364" s="1"/>
      <c r="M364" s="1"/>
      <c r="N364" s="1"/>
      <c r="O364" s="1"/>
    </row>
    <row r="365" spans="1:15" ht="15.75" customHeight="1">
      <c r="A365" s="1"/>
      <c r="B365" s="1"/>
      <c r="C365" s="1"/>
      <c r="D365" s="3"/>
      <c r="E365" s="4"/>
      <c r="F365" s="4"/>
      <c r="G365" s="1"/>
      <c r="H365" s="1"/>
      <c r="I365" s="1"/>
      <c r="J365" s="1"/>
      <c r="K365" s="1"/>
      <c r="L365" s="1"/>
      <c r="M365" s="1"/>
      <c r="N365" s="1"/>
      <c r="O365" s="1"/>
    </row>
    <row r="366" spans="1:15" ht="15.75" customHeight="1">
      <c r="A366" s="1"/>
      <c r="B366" s="1"/>
      <c r="C366" s="1"/>
      <c r="D366" s="3"/>
      <c r="E366" s="4"/>
      <c r="F366" s="4"/>
      <c r="G366" s="1"/>
      <c r="H366" s="1"/>
      <c r="I366" s="1"/>
      <c r="J366" s="1"/>
      <c r="K366" s="1"/>
      <c r="L366" s="1"/>
      <c r="M366" s="1"/>
      <c r="N366" s="1"/>
      <c r="O366" s="1"/>
    </row>
    <row r="367" spans="1:15" ht="15.75" customHeight="1">
      <c r="A367" s="1"/>
      <c r="B367" s="1"/>
      <c r="C367" s="1"/>
      <c r="D367" s="3"/>
      <c r="E367" s="4"/>
      <c r="F367" s="4"/>
      <c r="G367" s="1"/>
      <c r="H367" s="1"/>
      <c r="I367" s="1"/>
      <c r="J367" s="1"/>
      <c r="K367" s="1"/>
      <c r="L367" s="1"/>
      <c r="M367" s="1"/>
      <c r="N367" s="1"/>
      <c r="O367" s="1"/>
    </row>
    <row r="368" spans="1:15" ht="15.75" customHeight="1">
      <c r="A368" s="1"/>
      <c r="B368" s="1"/>
      <c r="C368" s="1"/>
      <c r="D368" s="3"/>
      <c r="E368" s="4"/>
      <c r="F368" s="4"/>
      <c r="G368" s="1"/>
      <c r="H368" s="1"/>
      <c r="I368" s="1"/>
      <c r="J368" s="1"/>
      <c r="K368" s="1"/>
      <c r="L368" s="1"/>
      <c r="M368" s="1"/>
      <c r="N368" s="1"/>
      <c r="O368" s="1"/>
    </row>
    <row r="369" spans="1:15" ht="15.75" customHeight="1">
      <c r="A369" s="1"/>
      <c r="B369" s="1"/>
      <c r="C369" s="1"/>
      <c r="D369" s="3"/>
      <c r="E369" s="4"/>
      <c r="F369" s="4"/>
      <c r="G369" s="1"/>
      <c r="H369" s="1"/>
      <c r="I369" s="1"/>
      <c r="J369" s="1"/>
      <c r="K369" s="1"/>
      <c r="L369" s="1"/>
      <c r="M369" s="1"/>
      <c r="N369" s="1"/>
      <c r="O369" s="1"/>
    </row>
    <row r="370" spans="1:15" ht="15.75" customHeight="1">
      <c r="A370" s="1"/>
      <c r="B370" s="1"/>
      <c r="C370" s="1"/>
      <c r="D370" s="3"/>
      <c r="E370" s="4"/>
      <c r="F370" s="4"/>
      <c r="G370" s="1"/>
      <c r="H370" s="1"/>
      <c r="I370" s="1"/>
      <c r="J370" s="1"/>
      <c r="K370" s="1"/>
      <c r="L370" s="1"/>
      <c r="M370" s="1"/>
      <c r="N370" s="1"/>
      <c r="O370" s="1"/>
    </row>
    <row r="371" spans="1:15" ht="15.75" customHeight="1">
      <c r="A371" s="1"/>
      <c r="B371" s="1"/>
      <c r="C371" s="1"/>
      <c r="D371" s="3"/>
      <c r="E371" s="4"/>
      <c r="F371" s="4"/>
      <c r="G371" s="1"/>
      <c r="H371" s="1"/>
      <c r="I371" s="1"/>
      <c r="J371" s="1"/>
      <c r="K371" s="1"/>
      <c r="L371" s="1"/>
      <c r="M371" s="1"/>
      <c r="N371" s="1"/>
      <c r="O371" s="1"/>
    </row>
    <row r="372" spans="1:15" ht="15.75" customHeight="1">
      <c r="A372" s="1"/>
      <c r="B372" s="1"/>
      <c r="C372" s="1"/>
      <c r="D372" s="3"/>
      <c r="E372" s="4"/>
      <c r="F372" s="4"/>
      <c r="G372" s="1"/>
      <c r="H372" s="1"/>
      <c r="I372" s="1"/>
      <c r="J372" s="1"/>
      <c r="K372" s="1"/>
      <c r="L372" s="1"/>
      <c r="M372" s="1"/>
      <c r="N372" s="1"/>
      <c r="O372" s="1"/>
    </row>
    <row r="373" spans="1:15" ht="15.75" customHeight="1">
      <c r="A373" s="1"/>
      <c r="B373" s="1"/>
      <c r="C373" s="1"/>
      <c r="D373" s="3"/>
      <c r="E373" s="4"/>
      <c r="F373" s="4"/>
      <c r="G373" s="1"/>
      <c r="H373" s="1"/>
      <c r="I373" s="1"/>
      <c r="J373" s="1"/>
      <c r="K373" s="1"/>
      <c r="L373" s="1"/>
      <c r="M373" s="1"/>
      <c r="N373" s="1"/>
      <c r="O373" s="1"/>
    </row>
    <row r="374" spans="1:15" ht="15.75" customHeight="1">
      <c r="A374" s="1"/>
      <c r="B374" s="1"/>
      <c r="C374" s="1"/>
      <c r="D374" s="3"/>
      <c r="E374" s="4"/>
      <c r="F374" s="4"/>
      <c r="G374" s="1"/>
      <c r="H374" s="1"/>
      <c r="I374" s="1"/>
      <c r="J374" s="1"/>
      <c r="K374" s="1"/>
      <c r="L374" s="1"/>
      <c r="M374" s="1"/>
      <c r="N374" s="1"/>
      <c r="O374" s="1"/>
    </row>
    <row r="375" spans="1:15" ht="15.75" customHeight="1">
      <c r="A375" s="1"/>
      <c r="B375" s="1"/>
      <c r="C375" s="1"/>
      <c r="D375" s="3"/>
      <c r="E375" s="4"/>
      <c r="F375" s="4"/>
      <c r="G375" s="1"/>
      <c r="H375" s="1"/>
      <c r="I375" s="1"/>
      <c r="J375" s="1"/>
      <c r="K375" s="1"/>
      <c r="L375" s="1"/>
      <c r="M375" s="1"/>
      <c r="N375" s="1"/>
      <c r="O375" s="1"/>
    </row>
    <row r="376" spans="1:15" ht="15.75" customHeight="1">
      <c r="A376" s="1"/>
      <c r="B376" s="1"/>
      <c r="C376" s="1"/>
      <c r="D376" s="3"/>
      <c r="E376" s="4"/>
      <c r="F376" s="4"/>
      <c r="G376" s="1"/>
      <c r="H376" s="1"/>
      <c r="I376" s="1"/>
      <c r="J376" s="1"/>
      <c r="K376" s="1"/>
      <c r="L376" s="1"/>
      <c r="M376" s="1"/>
      <c r="N376" s="1"/>
      <c r="O376" s="1"/>
    </row>
    <row r="377" spans="1:15" ht="15.75" customHeight="1">
      <c r="A377" s="1"/>
      <c r="B377" s="1"/>
      <c r="C377" s="1"/>
      <c r="D377" s="3"/>
      <c r="E377" s="4"/>
      <c r="F377" s="4"/>
      <c r="G377" s="1"/>
      <c r="H377" s="1"/>
      <c r="I377" s="1"/>
      <c r="J377" s="1"/>
      <c r="K377" s="1"/>
      <c r="L377" s="1"/>
      <c r="M377" s="1"/>
      <c r="N377" s="1"/>
      <c r="O377" s="1"/>
    </row>
  </sheetData>
  <sheetProtection formatCells="0" formatColumns="0" formatRows="0" insertColumns="0" insertRows="0" insertHyperlinks="0" deleteColumns="0" deleteRows="0" sort="0" autoFilter="0" pivotTables="0"/>
  <mergeCells count="21">
    <mergeCell ref="A22:F22"/>
    <mergeCell ref="A1:E1"/>
    <mergeCell ref="A3:F3"/>
    <mergeCell ref="A4:F4"/>
    <mergeCell ref="B7:G7"/>
    <mergeCell ref="A8:E8"/>
    <mergeCell ref="A9:F9"/>
    <mergeCell ref="B10:G10"/>
    <mergeCell ref="A14:E14"/>
    <mergeCell ref="A15:F15"/>
    <mergeCell ref="B16:G16"/>
    <mergeCell ref="A21:E21"/>
    <mergeCell ref="A43:F43"/>
    <mergeCell ref="A28:E28"/>
    <mergeCell ref="B30:G30"/>
    <mergeCell ref="A42:F42"/>
    <mergeCell ref="B23:G23"/>
    <mergeCell ref="A33:E33"/>
    <mergeCell ref="A34:F34"/>
    <mergeCell ref="B35:G35"/>
    <mergeCell ref="A41:E41"/>
  </mergeCells>
  <phoneticPr fontId="12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scale="5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4"/>
  <sheetViews>
    <sheetView topLeftCell="E88" zoomScale="55" zoomScaleNormal="55" workbookViewId="0">
      <selection activeCell="F11" sqref="F11"/>
    </sheetView>
  </sheetViews>
  <sheetFormatPr baseColWidth="10" defaultColWidth="11" defaultRowHeight="13.8"/>
  <cols>
    <col min="1" max="1" width="11" style="9"/>
    <col min="2" max="2" width="61.3984375" style="9" customWidth="1"/>
    <col min="3" max="4" width="11" style="9"/>
    <col min="5" max="10" width="23" style="109" customWidth="1"/>
    <col min="11" max="11" width="23.5" style="109" customWidth="1"/>
    <col min="12" max="12" width="19.3984375" style="109" bestFit="1" customWidth="1"/>
    <col min="13" max="13" width="25.09765625" style="109" customWidth="1"/>
    <col min="14" max="16384" width="11" style="9"/>
  </cols>
  <sheetData>
    <row r="1" spans="1:13">
      <c r="A1" s="107" t="s">
        <v>222</v>
      </c>
      <c r="B1" s="108" t="s">
        <v>223</v>
      </c>
      <c r="C1" s="425"/>
      <c r="D1" s="426"/>
    </row>
    <row r="2" spans="1:13" ht="14.4" thickBot="1">
      <c r="A2" s="7" t="s">
        <v>224</v>
      </c>
      <c r="B2" s="8" t="s">
        <v>225</v>
      </c>
      <c r="C2" s="425"/>
      <c r="D2" s="426"/>
    </row>
    <row r="3" spans="1:13" ht="15" thickBot="1">
      <c r="A3" s="10" t="s">
        <v>226</v>
      </c>
      <c r="B3" s="110" t="s">
        <v>227</v>
      </c>
      <c r="C3" s="427"/>
      <c r="D3" s="428"/>
      <c r="K3" s="111" t="s">
        <v>228</v>
      </c>
      <c r="L3" s="111" t="s">
        <v>229</v>
      </c>
      <c r="M3" s="112" t="s">
        <v>230</v>
      </c>
    </row>
    <row r="4" spans="1:13" ht="14.4">
      <c r="A4" s="113">
        <v>1</v>
      </c>
      <c r="B4" s="114" t="s">
        <v>231</v>
      </c>
      <c r="C4" s="114" t="s">
        <v>232</v>
      </c>
      <c r="D4" s="115" t="s">
        <v>3</v>
      </c>
      <c r="E4" s="116" t="s">
        <v>233</v>
      </c>
      <c r="F4" s="117" t="s">
        <v>234</v>
      </c>
      <c r="G4" s="116" t="s">
        <v>235</v>
      </c>
      <c r="H4" s="118" t="s">
        <v>236</v>
      </c>
      <c r="I4" s="116" t="s">
        <v>237</v>
      </c>
      <c r="J4" s="119" t="s">
        <v>238</v>
      </c>
      <c r="K4" s="120">
        <f>SUM(J5:J13)</f>
        <v>54116687.831354655</v>
      </c>
      <c r="L4" s="119">
        <f>SUM(F5:F13)</f>
        <v>32175531.164687999</v>
      </c>
      <c r="M4" s="119">
        <f>SUM(H5:H13)</f>
        <v>21941156.666666668</v>
      </c>
    </row>
    <row r="5" spans="1:13" ht="69">
      <c r="A5" s="7">
        <v>1.01</v>
      </c>
      <c r="B5" s="121" t="s">
        <v>23</v>
      </c>
      <c r="C5" s="6" t="s">
        <v>239</v>
      </c>
      <c r="D5" s="122">
        <v>252</v>
      </c>
      <c r="E5" s="123">
        <v>34634.146844000003</v>
      </c>
      <c r="F5" s="124">
        <f>E5*D5</f>
        <v>8727805.0046880003</v>
      </c>
      <c r="G5" s="123">
        <v>32173.75</v>
      </c>
      <c r="H5" s="125">
        <f>G5*D5</f>
        <v>8107785</v>
      </c>
      <c r="I5" s="123">
        <v>66807.896844000003</v>
      </c>
      <c r="J5" s="126">
        <f t="shared" ref="J5:J13" si="0">I5*D5</f>
        <v>16835590.004688002</v>
      </c>
      <c r="K5" s="127"/>
      <c r="L5" s="126"/>
      <c r="M5" s="126"/>
    </row>
    <row r="6" spans="1:13" ht="41.4">
      <c r="A6" s="7">
        <v>1.02</v>
      </c>
      <c r="B6" s="121" t="s">
        <v>68</v>
      </c>
      <c r="C6" s="6" t="s">
        <v>239</v>
      </c>
      <c r="D6" s="122">
        <v>220</v>
      </c>
      <c r="E6" s="123">
        <v>36075.93</v>
      </c>
      <c r="F6" s="124">
        <f t="shared" ref="F6:F69" si="1">E6*D6</f>
        <v>7936704.5999999996</v>
      </c>
      <c r="G6" s="123">
        <v>32173.75</v>
      </c>
      <c r="H6" s="125">
        <f t="shared" ref="H6:H69" si="2">G6*D6</f>
        <v>7078225</v>
      </c>
      <c r="I6" s="123">
        <v>68249.679999999993</v>
      </c>
      <c r="J6" s="126">
        <f t="shared" si="0"/>
        <v>15014929.599999998</v>
      </c>
      <c r="K6" s="127"/>
      <c r="L6" s="126"/>
      <c r="M6" s="126"/>
    </row>
    <row r="7" spans="1:13" ht="41.4">
      <c r="A7" s="7">
        <v>1.03</v>
      </c>
      <c r="B7" s="121" t="s">
        <v>74</v>
      </c>
      <c r="C7" s="6" t="s">
        <v>239</v>
      </c>
      <c r="D7" s="122">
        <v>76</v>
      </c>
      <c r="E7" s="123">
        <v>89758.68</v>
      </c>
      <c r="F7" s="124">
        <f t="shared" si="1"/>
        <v>6821659.6799999997</v>
      </c>
      <c r="G7" s="123">
        <v>32173.75</v>
      </c>
      <c r="H7" s="125">
        <f t="shared" si="2"/>
        <v>2445205</v>
      </c>
      <c r="I7" s="123">
        <v>121932.43</v>
      </c>
      <c r="J7" s="126">
        <f t="shared" si="0"/>
        <v>9266864.6799999997</v>
      </c>
      <c r="K7" s="127"/>
      <c r="L7" s="126"/>
      <c r="M7" s="126"/>
    </row>
    <row r="8" spans="1:13" ht="41.4">
      <c r="A8" s="7">
        <v>1.04</v>
      </c>
      <c r="B8" s="121" t="s">
        <v>76</v>
      </c>
      <c r="C8" s="6" t="s">
        <v>239</v>
      </c>
      <c r="D8" s="122">
        <v>24</v>
      </c>
      <c r="E8" s="123">
        <v>197668.68</v>
      </c>
      <c r="F8" s="124">
        <f t="shared" si="1"/>
        <v>4744048.32</v>
      </c>
      <c r="G8" s="123">
        <v>32173.75</v>
      </c>
      <c r="H8" s="125">
        <f t="shared" si="2"/>
        <v>772170</v>
      </c>
      <c r="I8" s="123">
        <v>229842.43</v>
      </c>
      <c r="J8" s="126">
        <f t="shared" si="0"/>
        <v>5516218.3200000003</v>
      </c>
      <c r="K8" s="127"/>
      <c r="L8" s="126"/>
      <c r="M8" s="126"/>
    </row>
    <row r="9" spans="1:13" ht="41.4">
      <c r="A9" s="7">
        <v>1.05</v>
      </c>
      <c r="B9" s="121" t="s">
        <v>78</v>
      </c>
      <c r="C9" s="6" t="s">
        <v>239</v>
      </c>
      <c r="D9" s="122">
        <v>76</v>
      </c>
      <c r="E9" s="123">
        <v>24583.68</v>
      </c>
      <c r="F9" s="124">
        <f t="shared" si="1"/>
        <v>1868359.6799999999</v>
      </c>
      <c r="G9" s="123">
        <v>32173.75</v>
      </c>
      <c r="H9" s="125">
        <f t="shared" si="2"/>
        <v>2445205</v>
      </c>
      <c r="I9" s="123">
        <v>56757.43</v>
      </c>
      <c r="J9" s="126">
        <f t="shared" si="0"/>
        <v>4313564.68</v>
      </c>
      <c r="K9" s="127"/>
      <c r="L9" s="126"/>
      <c r="M9" s="126"/>
    </row>
    <row r="10" spans="1:13" ht="41.4">
      <c r="A10" s="7">
        <v>1.06</v>
      </c>
      <c r="B10" s="121" t="s">
        <v>80</v>
      </c>
      <c r="C10" s="6" t="s">
        <v>239</v>
      </c>
      <c r="D10" s="122">
        <v>12</v>
      </c>
      <c r="E10" s="123">
        <v>30069.93</v>
      </c>
      <c r="F10" s="124">
        <f t="shared" si="1"/>
        <v>360839.16000000003</v>
      </c>
      <c r="G10" s="123">
        <v>32173.75</v>
      </c>
      <c r="H10" s="125">
        <f t="shared" si="2"/>
        <v>386085</v>
      </c>
      <c r="I10" s="123">
        <v>62243.68</v>
      </c>
      <c r="J10" s="126">
        <f t="shared" si="0"/>
        <v>746924.16</v>
      </c>
      <c r="K10" s="127"/>
      <c r="L10" s="126"/>
      <c r="M10" s="126"/>
    </row>
    <row r="11" spans="1:13" ht="41.4">
      <c r="A11" s="7">
        <v>1.07</v>
      </c>
      <c r="B11" s="121" t="s">
        <v>82</v>
      </c>
      <c r="C11" s="6" t="s">
        <v>239</v>
      </c>
      <c r="D11" s="122">
        <v>4</v>
      </c>
      <c r="E11" s="123">
        <v>36628.68</v>
      </c>
      <c r="F11" s="124">
        <f t="shared" si="1"/>
        <v>146514.72</v>
      </c>
      <c r="G11" s="123">
        <v>32173.75</v>
      </c>
      <c r="H11" s="125">
        <f t="shared" si="2"/>
        <v>128695</v>
      </c>
      <c r="I11" s="123">
        <v>68802.429999999993</v>
      </c>
      <c r="J11" s="126">
        <f t="shared" si="0"/>
        <v>275209.71999999997</v>
      </c>
      <c r="K11" s="127"/>
      <c r="L11" s="126"/>
      <c r="M11" s="126"/>
    </row>
    <row r="12" spans="1:13">
      <c r="A12" s="7">
        <v>1.08</v>
      </c>
      <c r="B12" s="121" t="s">
        <v>84</v>
      </c>
      <c r="C12" s="6" t="s">
        <v>239</v>
      </c>
      <c r="D12" s="122">
        <v>16</v>
      </c>
      <c r="E12" s="123">
        <v>56100</v>
      </c>
      <c r="F12" s="124">
        <f t="shared" si="1"/>
        <v>897600</v>
      </c>
      <c r="G12" s="123">
        <v>14471.666666666668</v>
      </c>
      <c r="H12" s="125">
        <f t="shared" si="2"/>
        <v>231546.66666666669</v>
      </c>
      <c r="I12" s="123">
        <v>70571.666666666672</v>
      </c>
      <c r="J12" s="126">
        <f t="shared" si="0"/>
        <v>1129146.6666666667</v>
      </c>
      <c r="K12" s="127"/>
      <c r="L12" s="126"/>
      <c r="M12" s="126"/>
    </row>
    <row r="13" spans="1:13" ht="14.4" thickBot="1">
      <c r="A13" s="7">
        <v>1.0900000000000001</v>
      </c>
      <c r="B13" s="121" t="s">
        <v>240</v>
      </c>
      <c r="C13" s="6" t="s">
        <v>239</v>
      </c>
      <c r="D13" s="122">
        <v>64</v>
      </c>
      <c r="E13" s="123">
        <v>10500</v>
      </c>
      <c r="F13" s="124">
        <f t="shared" si="1"/>
        <v>672000</v>
      </c>
      <c r="G13" s="123">
        <v>5410</v>
      </c>
      <c r="H13" s="125">
        <f t="shared" si="2"/>
        <v>346240</v>
      </c>
      <c r="I13" s="123">
        <v>15910</v>
      </c>
      <c r="J13" s="126">
        <f t="shared" si="0"/>
        <v>1018240</v>
      </c>
      <c r="K13" s="127"/>
      <c r="L13" s="126"/>
      <c r="M13" s="126"/>
    </row>
    <row r="14" spans="1:13" ht="14.4">
      <c r="A14" s="113">
        <v>2</v>
      </c>
      <c r="B14" s="114" t="s">
        <v>241</v>
      </c>
      <c r="C14" s="128"/>
      <c r="D14" s="129"/>
      <c r="E14" s="116" t="s">
        <v>233</v>
      </c>
      <c r="F14" s="117" t="s">
        <v>234</v>
      </c>
      <c r="G14" s="116" t="s">
        <v>235</v>
      </c>
      <c r="H14" s="118" t="s">
        <v>236</v>
      </c>
      <c r="I14" s="116" t="s">
        <v>237</v>
      </c>
      <c r="J14" s="130" t="s">
        <v>238</v>
      </c>
      <c r="K14" s="131">
        <f>SUM(J15:J17)</f>
        <v>6261703.666666667</v>
      </c>
      <c r="L14" s="130">
        <f>SUM(F15:F17)</f>
        <v>4357122</v>
      </c>
      <c r="M14" s="130">
        <f>SUM(H15:H17)</f>
        <v>1904581.6666666667</v>
      </c>
    </row>
    <row r="15" spans="1:13" ht="27.6">
      <c r="A15" s="7">
        <v>2.0099999999999998</v>
      </c>
      <c r="B15" s="121" t="s">
        <v>88</v>
      </c>
      <c r="C15" s="6" t="s">
        <v>239</v>
      </c>
      <c r="D15" s="122">
        <v>20</v>
      </c>
      <c r="E15" s="123">
        <v>29518.5</v>
      </c>
      <c r="F15" s="124">
        <f t="shared" si="1"/>
        <v>590370</v>
      </c>
      <c r="G15" s="123">
        <v>32173.75</v>
      </c>
      <c r="H15" s="125">
        <f t="shared" si="2"/>
        <v>643475</v>
      </c>
      <c r="I15" s="123">
        <v>61692.25</v>
      </c>
      <c r="J15" s="126">
        <f>I15*D15</f>
        <v>1233845</v>
      </c>
      <c r="K15" s="127"/>
      <c r="L15" s="126"/>
      <c r="M15" s="126"/>
    </row>
    <row r="16" spans="1:13" ht="27.6">
      <c r="A16" s="7">
        <v>2.02</v>
      </c>
      <c r="B16" s="121" t="s">
        <v>92</v>
      </c>
      <c r="C16" s="6" t="s">
        <v>239</v>
      </c>
      <c r="D16" s="122">
        <v>32</v>
      </c>
      <c r="E16" s="123">
        <v>80586</v>
      </c>
      <c r="F16" s="124">
        <f t="shared" si="1"/>
        <v>2578752</v>
      </c>
      <c r="G16" s="123">
        <v>32173.75</v>
      </c>
      <c r="H16" s="125">
        <f t="shared" si="2"/>
        <v>1029560</v>
      </c>
      <c r="I16" s="123">
        <v>112759.75</v>
      </c>
      <c r="J16" s="126">
        <f>I16*D16</f>
        <v>3608312</v>
      </c>
      <c r="K16" s="127"/>
      <c r="L16" s="126"/>
      <c r="M16" s="126"/>
    </row>
    <row r="17" spans="1:13" ht="14.4" thickBot="1">
      <c r="A17" s="7">
        <v>2.0299999999999998</v>
      </c>
      <c r="B17" s="121" t="s">
        <v>93</v>
      </c>
      <c r="C17" s="6" t="s">
        <v>239</v>
      </c>
      <c r="D17" s="122">
        <v>16</v>
      </c>
      <c r="E17" s="123">
        <v>74250</v>
      </c>
      <c r="F17" s="124">
        <f t="shared" si="1"/>
        <v>1188000</v>
      </c>
      <c r="G17" s="123">
        <v>14471.666666666668</v>
      </c>
      <c r="H17" s="125">
        <f t="shared" si="2"/>
        <v>231546.66666666669</v>
      </c>
      <c r="I17" s="123">
        <v>88721.666666666672</v>
      </c>
      <c r="J17" s="126">
        <f>I17*D17</f>
        <v>1419546.6666666667</v>
      </c>
      <c r="K17" s="127"/>
      <c r="L17" s="126"/>
      <c r="M17" s="126"/>
    </row>
    <row r="18" spans="1:13" ht="14.4">
      <c r="A18" s="113">
        <v>3</v>
      </c>
      <c r="B18" s="114" t="s">
        <v>242</v>
      </c>
      <c r="C18" s="128"/>
      <c r="D18" s="129"/>
      <c r="E18" s="116" t="s">
        <v>233</v>
      </c>
      <c r="F18" s="117" t="s">
        <v>234</v>
      </c>
      <c r="G18" s="116" t="s">
        <v>235</v>
      </c>
      <c r="H18" s="118" t="s">
        <v>236</v>
      </c>
      <c r="I18" s="116" t="s">
        <v>237</v>
      </c>
      <c r="J18" s="130" t="s">
        <v>238</v>
      </c>
      <c r="K18" s="131">
        <f>SUM(J19:J32)</f>
        <v>22317616.149999995</v>
      </c>
      <c r="L18" s="130">
        <f>SUM(F19:F32)</f>
        <v>17567256.149999999</v>
      </c>
      <c r="M18" s="130">
        <f>SUM(H19:H32)</f>
        <v>4750359.9999999991</v>
      </c>
    </row>
    <row r="19" spans="1:13" ht="27.6">
      <c r="A19" s="7">
        <v>3.01</v>
      </c>
      <c r="B19" s="121" t="s">
        <v>95</v>
      </c>
      <c r="C19" s="6" t="s">
        <v>243</v>
      </c>
      <c r="D19" s="122">
        <v>290</v>
      </c>
      <c r="E19" s="123">
        <v>46774.2</v>
      </c>
      <c r="F19" s="124">
        <f t="shared" si="1"/>
        <v>13564518</v>
      </c>
      <c r="G19" s="123">
        <v>13305</v>
      </c>
      <c r="H19" s="125">
        <f t="shared" si="2"/>
        <v>3858450</v>
      </c>
      <c r="I19" s="123">
        <v>60079.199999999997</v>
      </c>
      <c r="J19" s="126">
        <f t="shared" ref="J19:J32" si="3">I19*D19</f>
        <v>17422968</v>
      </c>
      <c r="K19" s="127"/>
      <c r="L19" s="126"/>
      <c r="M19" s="126"/>
    </row>
    <row r="20" spans="1:13">
      <c r="A20" s="7">
        <v>3.02</v>
      </c>
      <c r="B20" s="121" t="s">
        <v>106</v>
      </c>
      <c r="C20" s="6" t="s">
        <v>239</v>
      </c>
      <c r="D20" s="122">
        <v>2</v>
      </c>
      <c r="E20" s="123">
        <v>94070.625</v>
      </c>
      <c r="F20" s="124">
        <f t="shared" si="1"/>
        <v>188141.25</v>
      </c>
      <c r="G20" s="123">
        <v>16805</v>
      </c>
      <c r="H20" s="125">
        <f t="shared" si="2"/>
        <v>33610</v>
      </c>
      <c r="I20" s="123">
        <v>110875.625</v>
      </c>
      <c r="J20" s="126">
        <f t="shared" si="3"/>
        <v>221751.25</v>
      </c>
      <c r="K20" s="127"/>
      <c r="L20" s="126"/>
      <c r="M20" s="126"/>
    </row>
    <row r="21" spans="1:13">
      <c r="A21" s="7">
        <v>3.03</v>
      </c>
      <c r="B21" s="121" t="s">
        <v>108</v>
      </c>
      <c r="C21" s="6" t="s">
        <v>239</v>
      </c>
      <c r="D21" s="122">
        <v>2</v>
      </c>
      <c r="E21" s="123">
        <v>76745.625</v>
      </c>
      <c r="F21" s="124">
        <f t="shared" si="1"/>
        <v>153491.25</v>
      </c>
      <c r="G21" s="123">
        <v>16805</v>
      </c>
      <c r="H21" s="125">
        <f t="shared" si="2"/>
        <v>33610</v>
      </c>
      <c r="I21" s="123">
        <v>93550.625</v>
      </c>
      <c r="J21" s="126">
        <f t="shared" si="3"/>
        <v>187101.25</v>
      </c>
      <c r="K21" s="127"/>
      <c r="L21" s="126"/>
      <c r="M21" s="126"/>
    </row>
    <row r="22" spans="1:13">
      <c r="A22" s="7">
        <v>3.04</v>
      </c>
      <c r="B22" s="121" t="s">
        <v>110</v>
      </c>
      <c r="C22" s="6" t="s">
        <v>239</v>
      </c>
      <c r="D22" s="122">
        <v>2</v>
      </c>
      <c r="E22" s="123">
        <v>59833.125</v>
      </c>
      <c r="F22" s="124">
        <f t="shared" si="1"/>
        <v>119666.25</v>
      </c>
      <c r="G22" s="123">
        <v>16805</v>
      </c>
      <c r="H22" s="125">
        <f t="shared" si="2"/>
        <v>33610</v>
      </c>
      <c r="I22" s="123">
        <v>76638.125</v>
      </c>
      <c r="J22" s="126">
        <f t="shared" si="3"/>
        <v>153276.25</v>
      </c>
      <c r="K22" s="127"/>
      <c r="L22" s="126"/>
      <c r="M22" s="126"/>
    </row>
    <row r="23" spans="1:13">
      <c r="A23" s="7">
        <v>3.05</v>
      </c>
      <c r="B23" s="121" t="s">
        <v>112</v>
      </c>
      <c r="C23" s="6" t="s">
        <v>239</v>
      </c>
      <c r="D23" s="122">
        <v>6</v>
      </c>
      <c r="E23" s="123">
        <v>36320.625</v>
      </c>
      <c r="F23" s="124">
        <f t="shared" si="1"/>
        <v>217923.75</v>
      </c>
      <c r="G23" s="123">
        <v>8638.3333333333339</v>
      </c>
      <c r="H23" s="125">
        <f t="shared" si="2"/>
        <v>51830</v>
      </c>
      <c r="I23" s="123">
        <v>44958.958333333336</v>
      </c>
      <c r="J23" s="126">
        <f t="shared" si="3"/>
        <v>269753.75</v>
      </c>
      <c r="K23" s="127"/>
      <c r="L23" s="126"/>
      <c r="M23" s="126"/>
    </row>
    <row r="24" spans="1:13" ht="27.6">
      <c r="A24" s="7">
        <v>3.06</v>
      </c>
      <c r="B24" s="121" t="s">
        <v>114</v>
      </c>
      <c r="C24" s="6" t="s">
        <v>243</v>
      </c>
      <c r="D24" s="122">
        <v>12</v>
      </c>
      <c r="E24" s="123">
        <v>54763.912499999991</v>
      </c>
      <c r="F24" s="124">
        <f t="shared" si="1"/>
        <v>657166.94999999995</v>
      </c>
      <c r="G24" s="123">
        <v>13305</v>
      </c>
      <c r="H24" s="125">
        <f t="shared" si="2"/>
        <v>159660</v>
      </c>
      <c r="I24" s="123">
        <v>68068.912499999991</v>
      </c>
      <c r="J24" s="126">
        <f t="shared" si="3"/>
        <v>816826.95</v>
      </c>
      <c r="K24" s="127"/>
      <c r="L24" s="126"/>
      <c r="M24" s="126"/>
    </row>
    <row r="25" spans="1:13" ht="27.6">
      <c r="A25" s="7">
        <v>3.07</v>
      </c>
      <c r="B25" s="121" t="s">
        <v>122</v>
      </c>
      <c r="C25" s="6" t="s">
        <v>243</v>
      </c>
      <c r="D25" s="122">
        <v>4</v>
      </c>
      <c r="E25" s="123">
        <v>41749.949999999997</v>
      </c>
      <c r="F25" s="124">
        <f t="shared" si="1"/>
        <v>166999.79999999999</v>
      </c>
      <c r="G25" s="123">
        <v>9805</v>
      </c>
      <c r="H25" s="125">
        <f t="shared" si="2"/>
        <v>39220</v>
      </c>
      <c r="I25" s="123">
        <v>51554.95</v>
      </c>
      <c r="J25" s="126">
        <f t="shared" si="3"/>
        <v>206219.8</v>
      </c>
      <c r="K25" s="127"/>
      <c r="L25" s="126"/>
      <c r="M25" s="126"/>
    </row>
    <row r="26" spans="1:13" ht="27.6">
      <c r="A26" s="7">
        <v>3.08</v>
      </c>
      <c r="B26" s="121" t="s">
        <v>244</v>
      </c>
      <c r="C26" s="6" t="s">
        <v>243</v>
      </c>
      <c r="D26" s="122">
        <v>22</v>
      </c>
      <c r="E26" s="123">
        <f>E25</f>
        <v>41749.949999999997</v>
      </c>
      <c r="F26" s="124">
        <f t="shared" si="1"/>
        <v>918498.89999999991</v>
      </c>
      <c r="G26" s="123">
        <f>G25</f>
        <v>9805</v>
      </c>
      <c r="H26" s="125">
        <f t="shared" si="2"/>
        <v>215710</v>
      </c>
      <c r="I26" s="123">
        <f>I25</f>
        <v>51554.95</v>
      </c>
      <c r="J26" s="126">
        <f t="shared" si="3"/>
        <v>1134208.8999999999</v>
      </c>
      <c r="K26" s="127"/>
      <c r="L26" s="126"/>
      <c r="M26" s="126"/>
    </row>
    <row r="27" spans="1:13">
      <c r="A27" s="7">
        <v>3.09</v>
      </c>
      <c r="B27" s="121" t="s">
        <v>245</v>
      </c>
      <c r="C27" s="6" t="s">
        <v>239</v>
      </c>
      <c r="D27" s="122">
        <v>2</v>
      </c>
      <c r="E27" s="123">
        <f>E12</f>
        <v>56100</v>
      </c>
      <c r="F27" s="124">
        <f t="shared" si="1"/>
        <v>112200</v>
      </c>
      <c r="G27" s="123">
        <f>G12</f>
        <v>14471.666666666668</v>
      </c>
      <c r="H27" s="125">
        <f t="shared" si="2"/>
        <v>28943.333333333336</v>
      </c>
      <c r="I27" s="123">
        <f>I12</f>
        <v>70571.666666666672</v>
      </c>
      <c r="J27" s="126">
        <f t="shared" si="3"/>
        <v>141143.33333333334</v>
      </c>
      <c r="K27" s="127"/>
      <c r="L27" s="126"/>
      <c r="M27" s="126"/>
    </row>
    <row r="28" spans="1:13">
      <c r="A28" s="7">
        <v>3.1</v>
      </c>
      <c r="B28" s="121" t="s">
        <v>240</v>
      </c>
      <c r="C28" s="6" t="s">
        <v>239</v>
      </c>
      <c r="D28" s="122">
        <v>14</v>
      </c>
      <c r="E28" s="123">
        <f>E13</f>
        <v>10500</v>
      </c>
      <c r="F28" s="124">
        <f t="shared" si="1"/>
        <v>147000</v>
      </c>
      <c r="G28" s="123">
        <f>G13</f>
        <v>5410</v>
      </c>
      <c r="H28" s="125">
        <f t="shared" si="2"/>
        <v>75740</v>
      </c>
      <c r="I28" s="123">
        <f>I13</f>
        <v>15910</v>
      </c>
      <c r="J28" s="126">
        <f t="shared" si="3"/>
        <v>222740</v>
      </c>
      <c r="K28" s="127"/>
      <c r="L28" s="126"/>
      <c r="M28" s="126"/>
    </row>
    <row r="29" spans="1:13" ht="27.6">
      <c r="A29" s="7">
        <v>3.11</v>
      </c>
      <c r="B29" s="121" t="s">
        <v>124</v>
      </c>
      <c r="C29" s="6" t="s">
        <v>239</v>
      </c>
      <c r="D29" s="122">
        <v>1</v>
      </c>
      <c r="E29" s="123">
        <v>693000</v>
      </c>
      <c r="F29" s="124">
        <f t="shared" si="1"/>
        <v>693000</v>
      </c>
      <c r="G29" s="123">
        <v>112433.33333333334</v>
      </c>
      <c r="H29" s="125">
        <f t="shared" si="2"/>
        <v>112433.33333333334</v>
      </c>
      <c r="I29" s="123">
        <v>805433.33333333337</v>
      </c>
      <c r="J29" s="126">
        <f t="shared" si="3"/>
        <v>805433.33333333337</v>
      </c>
      <c r="K29" s="127"/>
      <c r="L29" s="126"/>
      <c r="M29" s="126"/>
    </row>
    <row r="30" spans="1:13">
      <c r="A30" s="7">
        <v>3.12</v>
      </c>
      <c r="B30" s="121" t="s">
        <v>126</v>
      </c>
      <c r="C30" s="6" t="s">
        <v>239</v>
      </c>
      <c r="D30" s="122">
        <v>1</v>
      </c>
      <c r="E30" s="123">
        <v>254100</v>
      </c>
      <c r="F30" s="124">
        <f t="shared" si="1"/>
        <v>254100</v>
      </c>
      <c r="G30" s="123">
        <v>47383.333333333336</v>
      </c>
      <c r="H30" s="125">
        <f t="shared" si="2"/>
        <v>47383.333333333336</v>
      </c>
      <c r="I30" s="123">
        <v>301483.33333333331</v>
      </c>
      <c r="J30" s="126">
        <f t="shared" si="3"/>
        <v>301483.33333333331</v>
      </c>
      <c r="K30" s="127"/>
      <c r="L30" s="126"/>
      <c r="M30" s="126"/>
    </row>
    <row r="31" spans="1:13">
      <c r="A31" s="7">
        <v>3.13</v>
      </c>
      <c r="B31" s="121" t="s">
        <v>127</v>
      </c>
      <c r="C31" s="6" t="s">
        <v>239</v>
      </c>
      <c r="D31" s="122">
        <v>5</v>
      </c>
      <c r="E31" s="123">
        <v>56925</v>
      </c>
      <c r="F31" s="124">
        <f t="shared" si="1"/>
        <v>284625</v>
      </c>
      <c r="G31" s="123">
        <v>10026.666666666668</v>
      </c>
      <c r="H31" s="125">
        <f t="shared" si="2"/>
        <v>50133.333333333343</v>
      </c>
      <c r="I31" s="123">
        <v>66951.666666666672</v>
      </c>
      <c r="J31" s="126">
        <f t="shared" si="3"/>
        <v>334758.33333333337</v>
      </c>
      <c r="K31" s="127"/>
      <c r="L31" s="126"/>
      <c r="M31" s="126"/>
    </row>
    <row r="32" spans="1:13" ht="14.4" thickBot="1">
      <c r="A32" s="7">
        <v>3.14</v>
      </c>
      <c r="B32" s="121" t="s">
        <v>129</v>
      </c>
      <c r="C32" s="6" t="s">
        <v>239</v>
      </c>
      <c r="D32" s="122">
        <v>1</v>
      </c>
      <c r="E32" s="123">
        <v>89925</v>
      </c>
      <c r="F32" s="124">
        <f t="shared" si="1"/>
        <v>89925</v>
      </c>
      <c r="G32" s="123">
        <v>10026.666666666668</v>
      </c>
      <c r="H32" s="125">
        <f t="shared" si="2"/>
        <v>10026.666666666668</v>
      </c>
      <c r="I32" s="123">
        <v>99951.666666666672</v>
      </c>
      <c r="J32" s="126">
        <f t="shared" si="3"/>
        <v>99951.666666666672</v>
      </c>
      <c r="K32" s="127"/>
      <c r="L32" s="126"/>
      <c r="M32" s="126"/>
    </row>
    <row r="33" spans="1:13" ht="15" thickBot="1">
      <c r="A33" s="113">
        <v>4</v>
      </c>
      <c r="B33" s="114" t="s">
        <v>246</v>
      </c>
      <c r="C33" s="128"/>
      <c r="D33" s="129"/>
      <c r="E33" s="132" t="s">
        <v>233</v>
      </c>
      <c r="F33" s="117" t="s">
        <v>234</v>
      </c>
      <c r="G33" s="132" t="s">
        <v>235</v>
      </c>
      <c r="H33" s="118" t="s">
        <v>236</v>
      </c>
      <c r="I33" s="116" t="s">
        <v>237</v>
      </c>
      <c r="J33" s="130" t="s">
        <v>238</v>
      </c>
      <c r="K33" s="131">
        <f>SUM(J34:J43)</f>
        <v>6876830.9983333349</v>
      </c>
      <c r="L33" s="130">
        <f>SUM(F34:F43)</f>
        <v>5370667.665000001</v>
      </c>
      <c r="M33" s="130">
        <f>SUM(H34:H43)</f>
        <v>1506163.3333333335</v>
      </c>
    </row>
    <row r="34" spans="1:13">
      <c r="A34" s="7">
        <v>4.01</v>
      </c>
      <c r="B34" s="121" t="s">
        <v>131</v>
      </c>
      <c r="C34" s="6" t="s">
        <v>239</v>
      </c>
      <c r="D34" s="122">
        <v>4</v>
      </c>
      <c r="E34" s="133">
        <v>206250</v>
      </c>
      <c r="F34" s="124">
        <f t="shared" si="1"/>
        <v>825000</v>
      </c>
      <c r="G34" s="133">
        <v>16805</v>
      </c>
      <c r="H34" s="125">
        <f t="shared" si="2"/>
        <v>67220</v>
      </c>
      <c r="I34" s="123">
        <v>223055</v>
      </c>
      <c r="J34" s="126">
        <f t="shared" ref="J34:J43" si="4">I34*D34</f>
        <v>892220</v>
      </c>
      <c r="K34" s="127"/>
      <c r="L34" s="126"/>
      <c r="M34" s="126"/>
    </row>
    <row r="35" spans="1:13">
      <c r="A35" s="7">
        <v>4.0199999999999996</v>
      </c>
      <c r="B35" s="121" t="s">
        <v>133</v>
      </c>
      <c r="C35" s="6" t="s">
        <v>243</v>
      </c>
      <c r="D35" s="122">
        <v>76</v>
      </c>
      <c r="E35" s="134">
        <v>6270</v>
      </c>
      <c r="F35" s="124">
        <f t="shared" si="1"/>
        <v>476520</v>
      </c>
      <c r="G35" s="134">
        <v>3046.666666666667</v>
      </c>
      <c r="H35" s="125">
        <f t="shared" si="2"/>
        <v>231546.66666666669</v>
      </c>
      <c r="I35" s="123">
        <v>9316.6666666666679</v>
      </c>
      <c r="J35" s="126">
        <f t="shared" si="4"/>
        <v>708066.66666666674</v>
      </c>
      <c r="K35" s="127"/>
      <c r="L35" s="126"/>
      <c r="M35" s="126"/>
    </row>
    <row r="36" spans="1:13">
      <c r="A36" s="7">
        <v>4.03</v>
      </c>
      <c r="B36" s="121" t="s">
        <v>134</v>
      </c>
      <c r="C36" s="6" t="s">
        <v>243</v>
      </c>
      <c r="D36" s="122">
        <v>3.5</v>
      </c>
      <c r="E36" s="134">
        <v>24535.5</v>
      </c>
      <c r="F36" s="124">
        <f t="shared" si="1"/>
        <v>85874.25</v>
      </c>
      <c r="G36" s="134">
        <v>4213.3333333333339</v>
      </c>
      <c r="H36" s="125">
        <f t="shared" si="2"/>
        <v>14746.666666666668</v>
      </c>
      <c r="I36" s="123">
        <v>28748.833333333336</v>
      </c>
      <c r="J36" s="126">
        <f t="shared" si="4"/>
        <v>100620.91666666667</v>
      </c>
      <c r="K36" s="127"/>
      <c r="L36" s="126"/>
      <c r="M36" s="126"/>
    </row>
    <row r="37" spans="1:13">
      <c r="A37" s="7">
        <v>4.04</v>
      </c>
      <c r="B37" s="121" t="s">
        <v>137</v>
      </c>
      <c r="C37" s="6" t="s">
        <v>243</v>
      </c>
      <c r="D37" s="122">
        <v>11</v>
      </c>
      <c r="E37" s="134">
        <v>16813.5</v>
      </c>
      <c r="F37" s="124">
        <f t="shared" si="1"/>
        <v>184948.5</v>
      </c>
      <c r="G37" s="134">
        <v>4213.3333333333339</v>
      </c>
      <c r="H37" s="125">
        <f t="shared" si="2"/>
        <v>46346.666666666672</v>
      </c>
      <c r="I37" s="123">
        <v>21026.833333333336</v>
      </c>
      <c r="J37" s="126">
        <f t="shared" si="4"/>
        <v>231295.16666666669</v>
      </c>
      <c r="K37" s="127"/>
      <c r="L37" s="126"/>
      <c r="M37" s="126"/>
    </row>
    <row r="38" spans="1:13" ht="27.6">
      <c r="A38" s="7">
        <v>4.05</v>
      </c>
      <c r="B38" s="121" t="s">
        <v>138</v>
      </c>
      <c r="C38" s="6" t="s">
        <v>243</v>
      </c>
      <c r="D38" s="122">
        <v>2</v>
      </c>
      <c r="E38" s="134">
        <v>115772.25</v>
      </c>
      <c r="F38" s="124">
        <f t="shared" si="1"/>
        <v>231544.5</v>
      </c>
      <c r="G38" s="134">
        <v>34616.666666666672</v>
      </c>
      <c r="H38" s="125">
        <f t="shared" si="2"/>
        <v>69233.333333333343</v>
      </c>
      <c r="I38" s="123">
        <v>150388.91666666669</v>
      </c>
      <c r="J38" s="126">
        <f t="shared" si="4"/>
        <v>300777.83333333337</v>
      </c>
      <c r="K38" s="127"/>
      <c r="L38" s="126"/>
      <c r="M38" s="126"/>
    </row>
    <row r="39" spans="1:13">
      <c r="A39" s="7">
        <v>4.0599999999999996</v>
      </c>
      <c r="B39" s="121" t="s">
        <v>143</v>
      </c>
      <c r="C39" s="6" t="s">
        <v>243</v>
      </c>
      <c r="D39" s="122">
        <v>12</v>
      </c>
      <c r="E39" s="134">
        <v>166007.32500000001</v>
      </c>
      <c r="F39" s="124">
        <f t="shared" si="1"/>
        <v>1992087.9000000001</v>
      </c>
      <c r="G39" s="134">
        <v>41213.333333333336</v>
      </c>
      <c r="H39" s="125">
        <f t="shared" si="2"/>
        <v>494560</v>
      </c>
      <c r="I39" s="123">
        <v>207220.65833333335</v>
      </c>
      <c r="J39" s="126">
        <f t="shared" si="4"/>
        <v>2486647.9000000004</v>
      </c>
      <c r="K39" s="127"/>
      <c r="L39" s="126"/>
      <c r="M39" s="126"/>
    </row>
    <row r="40" spans="1:13">
      <c r="A40" s="7">
        <v>4.07</v>
      </c>
      <c r="B40" s="121" t="s">
        <v>148</v>
      </c>
      <c r="C40" s="6" t="s">
        <v>239</v>
      </c>
      <c r="D40" s="122">
        <v>2</v>
      </c>
      <c r="E40" s="134">
        <v>181520.625</v>
      </c>
      <c r="F40" s="124">
        <f t="shared" si="1"/>
        <v>363041.25</v>
      </c>
      <c r="G40" s="134">
        <v>41213.333333333336</v>
      </c>
      <c r="H40" s="125">
        <f t="shared" si="2"/>
        <v>82426.666666666672</v>
      </c>
      <c r="I40" s="123">
        <v>222733.95833333334</v>
      </c>
      <c r="J40" s="126">
        <f t="shared" si="4"/>
        <v>445467.91666666669</v>
      </c>
      <c r="K40" s="127"/>
      <c r="L40" s="126"/>
      <c r="M40" s="126"/>
    </row>
    <row r="41" spans="1:13">
      <c r="A41" s="7">
        <v>4.08</v>
      </c>
      <c r="B41" s="121" t="s">
        <v>112</v>
      </c>
      <c r="C41" s="6" t="s">
        <v>239</v>
      </c>
      <c r="D41" s="122">
        <v>1</v>
      </c>
      <c r="E41" s="134">
        <f>E23</f>
        <v>36320.625</v>
      </c>
      <c r="F41" s="124">
        <f t="shared" si="1"/>
        <v>36320.625</v>
      </c>
      <c r="G41" s="134">
        <f>G23</f>
        <v>8638.3333333333339</v>
      </c>
      <c r="H41" s="125">
        <f t="shared" si="2"/>
        <v>8638.3333333333339</v>
      </c>
      <c r="I41" s="123">
        <f>I23</f>
        <v>44958.958333333336</v>
      </c>
      <c r="J41" s="126">
        <f t="shared" si="4"/>
        <v>44958.958333333336</v>
      </c>
      <c r="K41" s="127"/>
      <c r="L41" s="126"/>
      <c r="M41" s="126"/>
    </row>
    <row r="42" spans="1:13">
      <c r="A42" s="7">
        <v>4.09</v>
      </c>
      <c r="B42" s="121" t="s">
        <v>149</v>
      </c>
      <c r="C42" s="6" t="s">
        <v>243</v>
      </c>
      <c r="D42" s="122">
        <v>1.5</v>
      </c>
      <c r="E42" s="134">
        <v>36770.25</v>
      </c>
      <c r="F42" s="124">
        <f t="shared" si="1"/>
        <v>55155.375</v>
      </c>
      <c r="G42" s="134">
        <v>14130</v>
      </c>
      <c r="H42" s="125">
        <f t="shared" si="2"/>
        <v>21195</v>
      </c>
      <c r="I42" s="123">
        <v>50900.25</v>
      </c>
      <c r="J42" s="126">
        <f t="shared" si="4"/>
        <v>76350.375</v>
      </c>
      <c r="K42" s="127"/>
      <c r="L42" s="126"/>
      <c r="M42" s="126"/>
    </row>
    <row r="43" spans="1:13" ht="14.4" thickBot="1">
      <c r="A43" s="7">
        <v>4.0999999999999996</v>
      </c>
      <c r="B43" s="121" t="s">
        <v>152</v>
      </c>
      <c r="C43" s="6" t="s">
        <v>239</v>
      </c>
      <c r="D43" s="122">
        <v>1</v>
      </c>
      <c r="E43" s="135">
        <v>1120175.2650000001</v>
      </c>
      <c r="F43" s="124">
        <f t="shared" si="1"/>
        <v>1120175.2650000001</v>
      </c>
      <c r="G43" s="135">
        <v>470250</v>
      </c>
      <c r="H43" s="125">
        <f t="shared" si="2"/>
        <v>470250</v>
      </c>
      <c r="I43" s="123">
        <v>1590425.2650000001</v>
      </c>
      <c r="J43" s="126">
        <f t="shared" si="4"/>
        <v>1590425.2650000001</v>
      </c>
      <c r="K43" s="127"/>
      <c r="L43" s="126"/>
      <c r="M43" s="126"/>
    </row>
    <row r="44" spans="1:13" ht="14.4">
      <c r="A44" s="113">
        <v>5</v>
      </c>
      <c r="B44" s="114" t="s">
        <v>247</v>
      </c>
      <c r="C44" s="128"/>
      <c r="D44" s="129"/>
      <c r="E44" s="136" t="s">
        <v>233</v>
      </c>
      <c r="F44" s="117" t="s">
        <v>234</v>
      </c>
      <c r="G44" s="136" t="s">
        <v>235</v>
      </c>
      <c r="H44" s="118" t="s">
        <v>236</v>
      </c>
      <c r="I44" s="116" t="s">
        <v>237</v>
      </c>
      <c r="J44" s="130" t="s">
        <v>238</v>
      </c>
      <c r="K44" s="131">
        <f>SUM(J45:J48)</f>
        <v>1693173.45</v>
      </c>
      <c r="L44" s="130">
        <f>SUM(F45:F48)</f>
        <v>689193.45</v>
      </c>
      <c r="M44" s="130">
        <f>SUM(H45:H48)</f>
        <v>1003980</v>
      </c>
    </row>
    <row r="45" spans="1:13">
      <c r="A45" s="7">
        <v>5.01</v>
      </c>
      <c r="B45" s="121" t="s">
        <v>160</v>
      </c>
      <c r="C45" s="6" t="s">
        <v>239</v>
      </c>
      <c r="D45" s="122">
        <v>1</v>
      </c>
      <c r="E45" s="123"/>
      <c r="F45" s="124">
        <f t="shared" si="1"/>
        <v>0</v>
      </c>
      <c r="G45" s="123">
        <v>452666.66666666669</v>
      </c>
      <c r="H45" s="125">
        <f t="shared" si="2"/>
        <v>452666.66666666669</v>
      </c>
      <c r="I45" s="123">
        <v>452666.66666666669</v>
      </c>
      <c r="J45" s="126">
        <f>I45*D45</f>
        <v>452666.66666666669</v>
      </c>
      <c r="K45" s="127"/>
      <c r="L45" s="126"/>
      <c r="M45" s="126"/>
    </row>
    <row r="46" spans="1:13">
      <c r="A46" s="7">
        <v>5.0199999999999996</v>
      </c>
      <c r="B46" s="121" t="s">
        <v>248</v>
      </c>
      <c r="C46" s="6" t="s">
        <v>239</v>
      </c>
      <c r="D46" s="122">
        <v>1</v>
      </c>
      <c r="E46" s="123"/>
      <c r="F46" s="124">
        <f t="shared" si="1"/>
        <v>0</v>
      </c>
      <c r="G46" s="123">
        <f>G45</f>
        <v>452666.66666666669</v>
      </c>
      <c r="H46" s="125">
        <f t="shared" si="2"/>
        <v>452666.66666666669</v>
      </c>
      <c r="I46" s="123">
        <f>I45</f>
        <v>452666.66666666669</v>
      </c>
      <c r="J46" s="126">
        <f>I46*D46</f>
        <v>452666.66666666669</v>
      </c>
      <c r="K46" s="127"/>
      <c r="L46" s="126"/>
      <c r="M46" s="126"/>
    </row>
    <row r="47" spans="1:13" ht="27.6">
      <c r="A47" s="7">
        <v>5.03</v>
      </c>
      <c r="B47" s="121" t="s">
        <v>161</v>
      </c>
      <c r="C47" s="6" t="s">
        <v>243</v>
      </c>
      <c r="D47" s="122">
        <v>6</v>
      </c>
      <c r="E47" s="123">
        <v>38817.074999999997</v>
      </c>
      <c r="F47" s="124">
        <f t="shared" si="1"/>
        <v>232902.44999999998</v>
      </c>
      <c r="G47" s="123">
        <v>10671.666666666666</v>
      </c>
      <c r="H47" s="125">
        <f t="shared" si="2"/>
        <v>64030</v>
      </c>
      <c r="I47" s="123">
        <v>49488.741666666661</v>
      </c>
      <c r="J47" s="126">
        <f>I47*D47</f>
        <v>296932.44999999995</v>
      </c>
      <c r="K47" s="127"/>
      <c r="L47" s="126"/>
      <c r="M47" s="126"/>
    </row>
    <row r="48" spans="1:13" ht="14.4" thickBot="1">
      <c r="A48" s="7">
        <v>5.04</v>
      </c>
      <c r="B48" s="121" t="s">
        <v>163</v>
      </c>
      <c r="C48" s="6" t="s">
        <v>239</v>
      </c>
      <c r="D48" s="122">
        <v>1</v>
      </c>
      <c r="E48" s="123">
        <v>456291</v>
      </c>
      <c r="F48" s="124">
        <f t="shared" si="1"/>
        <v>456291</v>
      </c>
      <c r="G48" s="123">
        <v>34616.666666666672</v>
      </c>
      <c r="H48" s="125">
        <f t="shared" si="2"/>
        <v>34616.666666666672</v>
      </c>
      <c r="I48" s="123">
        <v>490907.66666666669</v>
      </c>
      <c r="J48" s="126">
        <f>I48*D48</f>
        <v>490907.66666666669</v>
      </c>
      <c r="K48" s="127"/>
      <c r="L48" s="126"/>
      <c r="M48" s="126"/>
    </row>
    <row r="49" spans="1:13" ht="14.4">
      <c r="A49" s="113">
        <v>6</v>
      </c>
      <c r="B49" s="114" t="s">
        <v>249</v>
      </c>
      <c r="C49" s="128"/>
      <c r="D49" s="129"/>
      <c r="E49" s="116" t="s">
        <v>233</v>
      </c>
      <c r="F49" s="117" t="s">
        <v>234</v>
      </c>
      <c r="G49" s="116" t="s">
        <v>235</v>
      </c>
      <c r="H49" s="118" t="s">
        <v>236</v>
      </c>
      <c r="I49" s="116" t="s">
        <v>237</v>
      </c>
      <c r="J49" s="130" t="s">
        <v>238</v>
      </c>
      <c r="K49" s="131">
        <f>SUM(J50:J54)</f>
        <v>721129.9</v>
      </c>
      <c r="L49" s="130">
        <f>SUM(F50:F54)</f>
        <v>570992.4</v>
      </c>
      <c r="M49" s="130">
        <f>SUM(H50:H54)</f>
        <v>150137.5</v>
      </c>
    </row>
    <row r="50" spans="1:13" ht="27.6">
      <c r="A50" s="7">
        <v>6.01</v>
      </c>
      <c r="B50" s="121" t="s">
        <v>92</v>
      </c>
      <c r="C50" s="6" t="s">
        <v>239</v>
      </c>
      <c r="D50" s="122">
        <v>1</v>
      </c>
      <c r="E50" s="123">
        <f>E16</f>
        <v>80586</v>
      </c>
      <c r="F50" s="124">
        <f t="shared" si="1"/>
        <v>80586</v>
      </c>
      <c r="G50" s="123">
        <f>G16</f>
        <v>32173.75</v>
      </c>
      <c r="H50" s="125">
        <f t="shared" si="2"/>
        <v>32173.75</v>
      </c>
      <c r="I50" s="123">
        <f>I16</f>
        <v>112759.75</v>
      </c>
      <c r="J50" s="126">
        <f>I50*D50</f>
        <v>112759.75</v>
      </c>
      <c r="K50" s="127"/>
      <c r="L50" s="126"/>
      <c r="M50" s="126"/>
    </row>
    <row r="51" spans="1:13" ht="27.6">
      <c r="A51" s="7">
        <v>6.02</v>
      </c>
      <c r="B51" s="121" t="s">
        <v>167</v>
      </c>
      <c r="C51" s="6" t="s">
        <v>239</v>
      </c>
      <c r="D51" s="122">
        <v>1</v>
      </c>
      <c r="E51" s="123">
        <v>297789.52500000002</v>
      </c>
      <c r="F51" s="124">
        <f t="shared" si="1"/>
        <v>297789.52500000002</v>
      </c>
      <c r="G51" s="123">
        <v>73007.083333333343</v>
      </c>
      <c r="H51" s="125">
        <f t="shared" si="2"/>
        <v>73007.083333333343</v>
      </c>
      <c r="I51" s="123">
        <v>370796.6083333334</v>
      </c>
      <c r="J51" s="126">
        <f>I51*D51</f>
        <v>370796.6083333334</v>
      </c>
      <c r="K51" s="127"/>
      <c r="L51" s="126"/>
      <c r="M51" s="126"/>
    </row>
    <row r="52" spans="1:13">
      <c r="A52" s="7">
        <v>6.03</v>
      </c>
      <c r="B52" s="121" t="s">
        <v>93</v>
      </c>
      <c r="C52" s="6" t="s">
        <v>239</v>
      </c>
      <c r="D52" s="122">
        <v>1</v>
      </c>
      <c r="E52" s="123">
        <f>E17</f>
        <v>74250</v>
      </c>
      <c r="F52" s="124">
        <f t="shared" si="1"/>
        <v>74250</v>
      </c>
      <c r="G52" s="123">
        <f>G17</f>
        <v>14471.666666666668</v>
      </c>
      <c r="H52" s="125">
        <f t="shared" si="2"/>
        <v>14471.666666666668</v>
      </c>
      <c r="I52" s="123">
        <f>I17</f>
        <v>88721.666666666672</v>
      </c>
      <c r="J52" s="126">
        <f>I52*D52</f>
        <v>88721.666666666672</v>
      </c>
      <c r="K52" s="127"/>
      <c r="L52" s="126"/>
      <c r="M52" s="126"/>
    </row>
    <row r="53" spans="1:13">
      <c r="A53" s="7">
        <v>6.04</v>
      </c>
      <c r="B53" s="121" t="s">
        <v>133</v>
      </c>
      <c r="C53" s="6" t="s">
        <v>243</v>
      </c>
      <c r="D53" s="122">
        <v>1.5</v>
      </c>
      <c r="E53" s="123">
        <f>E35</f>
        <v>6270</v>
      </c>
      <c r="F53" s="124">
        <f t="shared" si="1"/>
        <v>9405</v>
      </c>
      <c r="G53" s="123">
        <f>G35</f>
        <v>3046.666666666667</v>
      </c>
      <c r="H53" s="125">
        <f t="shared" si="2"/>
        <v>4570</v>
      </c>
      <c r="I53" s="123">
        <f>I35</f>
        <v>9316.6666666666679</v>
      </c>
      <c r="J53" s="126">
        <f>I53*D53</f>
        <v>13975.000000000002</v>
      </c>
      <c r="K53" s="127"/>
      <c r="L53" s="126"/>
      <c r="M53" s="126"/>
    </row>
    <row r="54" spans="1:13" ht="14.4" thickBot="1">
      <c r="A54" s="7">
        <v>6.05</v>
      </c>
      <c r="B54" s="121" t="s">
        <v>112</v>
      </c>
      <c r="C54" s="6" t="s">
        <v>239</v>
      </c>
      <c r="D54" s="122">
        <v>3</v>
      </c>
      <c r="E54" s="123">
        <f>E41</f>
        <v>36320.625</v>
      </c>
      <c r="F54" s="124">
        <f t="shared" si="1"/>
        <v>108961.875</v>
      </c>
      <c r="G54" s="123">
        <f>G41</f>
        <v>8638.3333333333339</v>
      </c>
      <c r="H54" s="125">
        <f t="shared" si="2"/>
        <v>25915</v>
      </c>
      <c r="I54" s="123">
        <f>I23</f>
        <v>44958.958333333336</v>
      </c>
      <c r="J54" s="126">
        <f>I54*D54</f>
        <v>134876.875</v>
      </c>
      <c r="K54" s="127"/>
      <c r="L54" s="126"/>
      <c r="M54" s="126"/>
    </row>
    <row r="55" spans="1:13" ht="14.4">
      <c r="A55" s="113">
        <v>7</v>
      </c>
      <c r="B55" s="114" t="s">
        <v>250</v>
      </c>
      <c r="C55" s="128"/>
      <c r="D55" s="129"/>
      <c r="E55" s="116" t="s">
        <v>233</v>
      </c>
      <c r="F55" s="117" t="s">
        <v>234</v>
      </c>
      <c r="G55" s="116" t="s">
        <v>235</v>
      </c>
      <c r="H55" s="118" t="s">
        <v>236</v>
      </c>
      <c r="I55" s="116" t="s">
        <v>237</v>
      </c>
      <c r="J55" s="130" t="s">
        <v>238</v>
      </c>
      <c r="K55" s="131">
        <f>SUM(J56:J62)</f>
        <v>15952554.191666666</v>
      </c>
      <c r="L55" s="130">
        <f>SUM(F56:F62)</f>
        <v>14313950.025</v>
      </c>
      <c r="M55" s="130">
        <f>SUM(H56:H62)</f>
        <v>1638604.166666667</v>
      </c>
    </row>
    <row r="56" spans="1:13" ht="41.4">
      <c r="A56" s="7">
        <v>7.01</v>
      </c>
      <c r="B56" s="121" t="s">
        <v>170</v>
      </c>
      <c r="C56" s="6" t="s">
        <v>239</v>
      </c>
      <c r="D56" s="122">
        <v>1</v>
      </c>
      <c r="E56" s="123">
        <v>2133408.75</v>
      </c>
      <c r="F56" s="124">
        <f t="shared" si="1"/>
        <v>2133408.75</v>
      </c>
      <c r="G56" s="123">
        <v>162766.66666666669</v>
      </c>
      <c r="H56" s="125">
        <f t="shared" si="2"/>
        <v>162766.66666666669</v>
      </c>
      <c r="I56" s="123">
        <v>2296175.4166666665</v>
      </c>
      <c r="J56" s="126">
        <f t="shared" ref="J56:J62" si="5">I56*D56</f>
        <v>2296175.4166666665</v>
      </c>
      <c r="K56" s="127"/>
      <c r="L56" s="126"/>
      <c r="M56" s="126"/>
    </row>
    <row r="57" spans="1:13">
      <c r="A57" s="7">
        <v>7.02</v>
      </c>
      <c r="B57" s="121" t="s">
        <v>175</v>
      </c>
      <c r="C57" s="6" t="s">
        <v>243</v>
      </c>
      <c r="D57" s="122">
        <v>80</v>
      </c>
      <c r="E57" s="123">
        <v>51108.75</v>
      </c>
      <c r="F57" s="124">
        <f t="shared" si="1"/>
        <v>4088700</v>
      </c>
      <c r="G57" s="123">
        <v>8238.3333333333339</v>
      </c>
      <c r="H57" s="125">
        <f t="shared" si="2"/>
        <v>659066.66666666674</v>
      </c>
      <c r="I57" s="123">
        <v>59347.083333333336</v>
      </c>
      <c r="J57" s="126">
        <f t="shared" si="5"/>
        <v>4747766.666666667</v>
      </c>
      <c r="K57" s="127"/>
      <c r="L57" s="126"/>
      <c r="M57" s="126"/>
    </row>
    <row r="58" spans="1:13">
      <c r="A58" s="7">
        <v>7.03</v>
      </c>
      <c r="B58" s="121" t="s">
        <v>176</v>
      </c>
      <c r="C58" s="6" t="s">
        <v>239</v>
      </c>
      <c r="D58" s="122">
        <v>2</v>
      </c>
      <c r="E58" s="123">
        <v>327855</v>
      </c>
      <c r="F58" s="124">
        <f t="shared" si="1"/>
        <v>655710</v>
      </c>
      <c r="G58" s="123">
        <v>45583.333333333336</v>
      </c>
      <c r="H58" s="125">
        <f t="shared" si="2"/>
        <v>91166.666666666672</v>
      </c>
      <c r="I58" s="123">
        <v>373438.33333333331</v>
      </c>
      <c r="J58" s="126">
        <f t="shared" si="5"/>
        <v>746876.66666666663</v>
      </c>
      <c r="K58" s="127"/>
      <c r="L58" s="126"/>
      <c r="M58" s="126"/>
    </row>
    <row r="59" spans="1:13" ht="27.6">
      <c r="A59" s="7">
        <v>7.04</v>
      </c>
      <c r="B59" s="121" t="s">
        <v>177</v>
      </c>
      <c r="C59" s="6" t="s">
        <v>239</v>
      </c>
      <c r="D59" s="122">
        <v>1</v>
      </c>
      <c r="E59" s="123">
        <v>328471.27500000002</v>
      </c>
      <c r="F59" s="124">
        <f t="shared" si="1"/>
        <v>328471.27500000002</v>
      </c>
      <c r="G59" s="123">
        <v>45583.333333333336</v>
      </c>
      <c r="H59" s="125">
        <f t="shared" si="2"/>
        <v>45583.333333333336</v>
      </c>
      <c r="I59" s="123">
        <v>374054.60833333334</v>
      </c>
      <c r="J59" s="126">
        <f t="shared" si="5"/>
        <v>374054.60833333334</v>
      </c>
      <c r="K59" s="127"/>
      <c r="L59" s="126"/>
      <c r="M59" s="126"/>
    </row>
    <row r="60" spans="1:13">
      <c r="A60" s="7">
        <v>7.05</v>
      </c>
      <c r="B60" s="121" t="s">
        <v>179</v>
      </c>
      <c r="C60" s="6" t="s">
        <v>239</v>
      </c>
      <c r="D60" s="122">
        <v>2</v>
      </c>
      <c r="E60" s="123">
        <v>43890</v>
      </c>
      <c r="F60" s="124">
        <f t="shared" si="1"/>
        <v>87780</v>
      </c>
      <c r="G60" s="123">
        <v>8638.3333333333339</v>
      </c>
      <c r="H60" s="125">
        <f t="shared" si="2"/>
        <v>17276.666666666668</v>
      </c>
      <c r="I60" s="123">
        <v>52528.333333333336</v>
      </c>
      <c r="J60" s="126">
        <f t="shared" si="5"/>
        <v>105056.66666666667</v>
      </c>
      <c r="K60" s="127"/>
      <c r="L60" s="126"/>
      <c r="M60" s="126"/>
    </row>
    <row r="61" spans="1:13">
      <c r="A61" s="7">
        <v>7.06</v>
      </c>
      <c r="B61" s="121" t="s">
        <v>182</v>
      </c>
      <c r="C61" s="6" t="s">
        <v>243</v>
      </c>
      <c r="D61" s="122">
        <v>55</v>
      </c>
      <c r="E61" s="123">
        <v>7837.5</v>
      </c>
      <c r="F61" s="124">
        <f t="shared" si="1"/>
        <v>431062.5</v>
      </c>
      <c r="G61" s="123">
        <v>1043.8333333333335</v>
      </c>
      <c r="H61" s="125">
        <f t="shared" si="2"/>
        <v>57410.833333333343</v>
      </c>
      <c r="I61" s="123">
        <v>8881.3333333333339</v>
      </c>
      <c r="J61" s="126">
        <f t="shared" si="5"/>
        <v>488473.33333333337</v>
      </c>
      <c r="K61" s="127"/>
      <c r="L61" s="126"/>
      <c r="M61" s="126"/>
    </row>
    <row r="62" spans="1:13" ht="28.2" thickBot="1">
      <c r="A62" s="7">
        <v>7.07</v>
      </c>
      <c r="B62" s="121" t="s">
        <v>251</v>
      </c>
      <c r="C62" s="6" t="s">
        <v>239</v>
      </c>
      <c r="D62" s="122">
        <v>1</v>
      </c>
      <c r="E62" s="123">
        <v>6588817.5</v>
      </c>
      <c r="F62" s="124">
        <f t="shared" si="1"/>
        <v>6588817.5</v>
      </c>
      <c r="G62" s="123">
        <v>605333.33333333337</v>
      </c>
      <c r="H62" s="125">
        <f t="shared" si="2"/>
        <v>605333.33333333337</v>
      </c>
      <c r="I62" s="123">
        <v>7194150.833333333</v>
      </c>
      <c r="J62" s="126">
        <f t="shared" si="5"/>
        <v>7194150.833333333</v>
      </c>
      <c r="K62" s="127"/>
      <c r="L62" s="126"/>
      <c r="M62" s="126"/>
    </row>
    <row r="63" spans="1:13" ht="14.4">
      <c r="A63" s="113">
        <v>8</v>
      </c>
      <c r="B63" s="114" t="s">
        <v>252</v>
      </c>
      <c r="C63" s="128"/>
      <c r="D63" s="129"/>
      <c r="E63" s="116" t="s">
        <v>233</v>
      </c>
      <c r="F63" s="117" t="s">
        <v>234</v>
      </c>
      <c r="G63" s="116" t="s">
        <v>235</v>
      </c>
      <c r="H63" s="118" t="s">
        <v>236</v>
      </c>
      <c r="I63" s="116" t="s">
        <v>237</v>
      </c>
      <c r="J63" s="130" t="s">
        <v>238</v>
      </c>
      <c r="K63" s="131">
        <f>SUM(J64:J82)</f>
        <v>20245799.673071995</v>
      </c>
      <c r="L63" s="130">
        <f>SUM(F64:F82)</f>
        <v>12549002.173072001</v>
      </c>
      <c r="M63" s="130">
        <f>SUM(H64:H82)</f>
        <v>7696797.5000000009</v>
      </c>
    </row>
    <row r="64" spans="1:13" ht="69">
      <c r="A64" s="7">
        <v>8.01</v>
      </c>
      <c r="B64" s="121" t="s">
        <v>187</v>
      </c>
      <c r="C64" s="6" t="s">
        <v>239</v>
      </c>
      <c r="D64" s="122">
        <v>20</v>
      </c>
      <c r="E64" s="123">
        <v>37307.146844000003</v>
      </c>
      <c r="F64" s="124">
        <f t="shared" si="1"/>
        <v>746142.93688000005</v>
      </c>
      <c r="G64" s="123">
        <v>32173.75</v>
      </c>
      <c r="H64" s="125">
        <f t="shared" si="2"/>
        <v>643475</v>
      </c>
      <c r="I64" s="123">
        <v>69480.896844000003</v>
      </c>
      <c r="J64" s="126">
        <f t="shared" ref="J64:J82" si="6">I64*D64</f>
        <v>1389617.9368799999</v>
      </c>
      <c r="K64" s="127"/>
      <c r="L64" s="126"/>
      <c r="M64" s="126"/>
    </row>
    <row r="65" spans="1:13" ht="69">
      <c r="A65" s="7">
        <v>8.02</v>
      </c>
      <c r="B65" s="121" t="s">
        <v>253</v>
      </c>
      <c r="C65" s="6" t="s">
        <v>239</v>
      </c>
      <c r="D65" s="122">
        <v>28</v>
      </c>
      <c r="E65" s="123">
        <v>37307.146844000003</v>
      </c>
      <c r="F65" s="124">
        <f t="shared" si="1"/>
        <v>1044600.1116320001</v>
      </c>
      <c r="G65" s="123">
        <f>G64</f>
        <v>32173.75</v>
      </c>
      <c r="H65" s="125">
        <f t="shared" si="2"/>
        <v>900865</v>
      </c>
      <c r="I65" s="123">
        <f>I64</f>
        <v>69480.896844000003</v>
      </c>
      <c r="J65" s="126">
        <f t="shared" si="6"/>
        <v>1945465.1116320002</v>
      </c>
      <c r="K65" s="127"/>
      <c r="L65" s="126"/>
      <c r="M65" s="126"/>
    </row>
    <row r="66" spans="1:13" ht="41.4">
      <c r="A66" s="7">
        <v>8.0299999999999994</v>
      </c>
      <c r="B66" s="121" t="s">
        <v>189</v>
      </c>
      <c r="C66" s="6" t="s">
        <v>239</v>
      </c>
      <c r="D66" s="122">
        <v>5</v>
      </c>
      <c r="E66" s="123">
        <v>93380.43</v>
      </c>
      <c r="F66" s="124">
        <f t="shared" si="1"/>
        <v>466902.14999999997</v>
      </c>
      <c r="G66" s="123">
        <v>32173.75</v>
      </c>
      <c r="H66" s="125">
        <f t="shared" si="2"/>
        <v>160868.75</v>
      </c>
      <c r="I66" s="123">
        <v>125554.18</v>
      </c>
      <c r="J66" s="126">
        <f t="shared" si="6"/>
        <v>627770.89999999991</v>
      </c>
      <c r="K66" s="127"/>
      <c r="L66" s="126"/>
      <c r="M66" s="126"/>
    </row>
    <row r="67" spans="1:13" ht="41.4">
      <c r="A67" s="7">
        <v>8.0399999999999991</v>
      </c>
      <c r="B67" s="121" t="s">
        <v>190</v>
      </c>
      <c r="C67" s="6" t="s">
        <v>239</v>
      </c>
      <c r="D67" s="122">
        <v>12</v>
      </c>
      <c r="E67" s="123">
        <v>40440.18</v>
      </c>
      <c r="F67" s="124">
        <f t="shared" si="1"/>
        <v>485282.16000000003</v>
      </c>
      <c r="G67" s="123">
        <v>32173.75</v>
      </c>
      <c r="H67" s="125">
        <f t="shared" si="2"/>
        <v>386085</v>
      </c>
      <c r="I67" s="123">
        <v>72613.929999999993</v>
      </c>
      <c r="J67" s="126">
        <f t="shared" si="6"/>
        <v>871367.15999999992</v>
      </c>
      <c r="K67" s="127"/>
      <c r="L67" s="126"/>
      <c r="M67" s="126"/>
    </row>
    <row r="68" spans="1:13" ht="69">
      <c r="A68" s="7">
        <v>8.0500000000000007</v>
      </c>
      <c r="B68" s="121" t="s">
        <v>254</v>
      </c>
      <c r="C68" s="6" t="s">
        <v>239</v>
      </c>
      <c r="D68" s="122">
        <v>44</v>
      </c>
      <c r="E68" s="123">
        <f>E64</f>
        <v>37307.146844000003</v>
      </c>
      <c r="F68" s="124">
        <f t="shared" si="1"/>
        <v>1641514.4611360002</v>
      </c>
      <c r="G68" s="123">
        <f>G64</f>
        <v>32173.75</v>
      </c>
      <c r="H68" s="125">
        <f t="shared" si="2"/>
        <v>1415645</v>
      </c>
      <c r="I68" s="123">
        <f>I65</f>
        <v>69480.896844000003</v>
      </c>
      <c r="J68" s="126">
        <f t="shared" si="6"/>
        <v>3057159.4611360002</v>
      </c>
      <c r="K68" s="127"/>
      <c r="L68" s="126"/>
      <c r="M68" s="126"/>
    </row>
    <row r="69" spans="1:13" ht="69">
      <c r="A69" s="7">
        <v>8.06</v>
      </c>
      <c r="B69" s="121" t="s">
        <v>255</v>
      </c>
      <c r="C69" s="6" t="s">
        <v>239</v>
      </c>
      <c r="D69" s="122">
        <v>27</v>
      </c>
      <c r="E69" s="123">
        <f>E68</f>
        <v>37307.146844000003</v>
      </c>
      <c r="F69" s="124">
        <f t="shared" si="1"/>
        <v>1007292.9647880001</v>
      </c>
      <c r="G69" s="123">
        <f>G68</f>
        <v>32173.75</v>
      </c>
      <c r="H69" s="125">
        <f t="shared" si="2"/>
        <v>868691.25</v>
      </c>
      <c r="I69" s="123">
        <f>I68</f>
        <v>69480.896844000003</v>
      </c>
      <c r="J69" s="126">
        <f t="shared" si="6"/>
        <v>1875984.2147880001</v>
      </c>
      <c r="K69" s="127"/>
      <c r="L69" s="126"/>
      <c r="M69" s="126"/>
    </row>
    <row r="70" spans="1:13" ht="69">
      <c r="A70" s="7">
        <v>8.07</v>
      </c>
      <c r="B70" s="121" t="s">
        <v>256</v>
      </c>
      <c r="C70" s="6" t="s">
        <v>239</v>
      </c>
      <c r="D70" s="122">
        <v>15</v>
      </c>
      <c r="E70" s="123">
        <f>E69</f>
        <v>37307.146844000003</v>
      </c>
      <c r="F70" s="124">
        <f t="shared" ref="F70:F108" si="7">E70*D70</f>
        <v>559607.20266000007</v>
      </c>
      <c r="G70" s="123">
        <f>G69</f>
        <v>32173.75</v>
      </c>
      <c r="H70" s="125">
        <f t="shared" ref="H70:H108" si="8">G70*D70</f>
        <v>482606.25</v>
      </c>
      <c r="I70" s="123">
        <f>I69</f>
        <v>69480.896844000003</v>
      </c>
      <c r="J70" s="126">
        <f t="shared" si="6"/>
        <v>1042213.4526600001</v>
      </c>
      <c r="K70" s="127"/>
      <c r="L70" s="126"/>
      <c r="M70" s="126"/>
    </row>
    <row r="71" spans="1:13" ht="69">
      <c r="A71" s="7">
        <v>8.08</v>
      </c>
      <c r="B71" s="121" t="s">
        <v>257</v>
      </c>
      <c r="C71" s="6" t="s">
        <v>239</v>
      </c>
      <c r="D71" s="122">
        <v>2</v>
      </c>
      <c r="E71" s="123">
        <f>E70</f>
        <v>37307.146844000003</v>
      </c>
      <c r="F71" s="124">
        <f t="shared" si="7"/>
        <v>74614.293688000005</v>
      </c>
      <c r="G71" s="123">
        <f>G70</f>
        <v>32173.75</v>
      </c>
      <c r="H71" s="125">
        <f t="shared" si="8"/>
        <v>64347.5</v>
      </c>
      <c r="I71" s="123">
        <f>I70</f>
        <v>69480.896844000003</v>
      </c>
      <c r="J71" s="126">
        <f t="shared" si="6"/>
        <v>138961.79368800001</v>
      </c>
      <c r="K71" s="127"/>
      <c r="L71" s="126"/>
      <c r="M71" s="126"/>
    </row>
    <row r="72" spans="1:13" ht="41.4">
      <c r="A72" s="7">
        <v>8.09</v>
      </c>
      <c r="B72" s="121" t="s">
        <v>191</v>
      </c>
      <c r="C72" s="6" t="s">
        <v>239</v>
      </c>
      <c r="D72" s="122">
        <v>1</v>
      </c>
      <c r="E72" s="123">
        <v>220287.70499999999</v>
      </c>
      <c r="F72" s="124">
        <f t="shared" si="7"/>
        <v>220287.70499999999</v>
      </c>
      <c r="G72" s="123">
        <v>96340.416666666672</v>
      </c>
      <c r="H72" s="125">
        <f t="shared" si="8"/>
        <v>96340.416666666672</v>
      </c>
      <c r="I72" s="123">
        <v>316628.12166666664</v>
      </c>
      <c r="J72" s="126">
        <f t="shared" si="6"/>
        <v>316628.12166666664</v>
      </c>
      <c r="K72" s="127"/>
      <c r="L72" s="126"/>
      <c r="M72" s="126"/>
    </row>
    <row r="73" spans="1:13" ht="41.4">
      <c r="A73" s="7">
        <v>8.1</v>
      </c>
      <c r="B73" s="121" t="s">
        <v>258</v>
      </c>
      <c r="C73" s="6" t="s">
        <v>239</v>
      </c>
      <c r="D73" s="122">
        <v>4</v>
      </c>
      <c r="E73" s="123">
        <v>220287.70499999999</v>
      </c>
      <c r="F73" s="124">
        <f t="shared" si="7"/>
        <v>881150.82</v>
      </c>
      <c r="G73" s="123">
        <f>G72</f>
        <v>96340.416666666672</v>
      </c>
      <c r="H73" s="125">
        <f t="shared" si="8"/>
        <v>385361.66666666669</v>
      </c>
      <c r="I73" s="123">
        <f>I72</f>
        <v>316628.12166666664</v>
      </c>
      <c r="J73" s="126">
        <f t="shared" si="6"/>
        <v>1266512.4866666666</v>
      </c>
      <c r="K73" s="127"/>
      <c r="L73" s="126"/>
      <c r="M73" s="126"/>
    </row>
    <row r="74" spans="1:13" ht="55.2">
      <c r="A74" s="7">
        <v>8.11</v>
      </c>
      <c r="B74" s="121" t="s">
        <v>193</v>
      </c>
      <c r="C74" s="6" t="s">
        <v>239</v>
      </c>
      <c r="D74" s="122">
        <v>1</v>
      </c>
      <c r="E74" s="123">
        <v>726928.45500000007</v>
      </c>
      <c r="F74" s="124">
        <f t="shared" si="7"/>
        <v>726928.45500000007</v>
      </c>
      <c r="G74" s="123">
        <v>96340.416666666672</v>
      </c>
      <c r="H74" s="125">
        <f t="shared" si="8"/>
        <v>96340.416666666672</v>
      </c>
      <c r="I74" s="123">
        <v>823268.8716666667</v>
      </c>
      <c r="J74" s="126">
        <f t="shared" si="6"/>
        <v>823268.8716666667</v>
      </c>
      <c r="K74" s="127"/>
      <c r="L74" s="126"/>
      <c r="M74" s="126"/>
    </row>
    <row r="75" spans="1:13" ht="69">
      <c r="A75" s="7">
        <v>8.1199999999999992</v>
      </c>
      <c r="B75" s="121" t="s">
        <v>259</v>
      </c>
      <c r="C75" s="6" t="s">
        <v>239</v>
      </c>
      <c r="D75" s="122">
        <v>27</v>
      </c>
      <c r="E75" s="123">
        <f>E69</f>
        <v>37307.146844000003</v>
      </c>
      <c r="F75" s="124">
        <f t="shared" si="7"/>
        <v>1007292.9647880001</v>
      </c>
      <c r="G75" s="123">
        <f>G71</f>
        <v>32173.75</v>
      </c>
      <c r="H75" s="125">
        <f t="shared" si="8"/>
        <v>868691.25</v>
      </c>
      <c r="I75" s="123">
        <f>I64</f>
        <v>69480.896844000003</v>
      </c>
      <c r="J75" s="126">
        <f t="shared" si="6"/>
        <v>1875984.2147880001</v>
      </c>
      <c r="K75" s="127"/>
      <c r="L75" s="126"/>
      <c r="M75" s="126"/>
    </row>
    <row r="76" spans="1:13" ht="41.4">
      <c r="A76" s="7">
        <v>8.1300000000000008</v>
      </c>
      <c r="B76" s="121" t="s">
        <v>197</v>
      </c>
      <c r="C76" s="6" t="s">
        <v>239</v>
      </c>
      <c r="D76" s="122">
        <v>24</v>
      </c>
      <c r="E76" s="123">
        <v>26596.68</v>
      </c>
      <c r="F76" s="124">
        <f t="shared" si="7"/>
        <v>638320.32000000007</v>
      </c>
      <c r="G76" s="123">
        <v>32173.75</v>
      </c>
      <c r="H76" s="125">
        <f t="shared" si="8"/>
        <v>772170</v>
      </c>
      <c r="I76" s="123">
        <v>58770.43</v>
      </c>
      <c r="J76" s="126">
        <f t="shared" si="6"/>
        <v>1410490.32</v>
      </c>
      <c r="K76" s="127"/>
      <c r="L76" s="126"/>
      <c r="M76" s="126"/>
    </row>
    <row r="77" spans="1:13" ht="41.4">
      <c r="A77" s="7">
        <v>8.14</v>
      </c>
      <c r="B77" s="121" t="s">
        <v>198</v>
      </c>
      <c r="C77" s="6" t="s">
        <v>239</v>
      </c>
      <c r="D77" s="122">
        <v>3</v>
      </c>
      <c r="E77" s="123">
        <v>33072.93</v>
      </c>
      <c r="F77" s="124">
        <f t="shared" si="7"/>
        <v>99218.790000000008</v>
      </c>
      <c r="G77" s="123">
        <v>32173.75</v>
      </c>
      <c r="H77" s="125">
        <f t="shared" si="8"/>
        <v>96521.25</v>
      </c>
      <c r="I77" s="123">
        <v>65246.68</v>
      </c>
      <c r="J77" s="126">
        <f t="shared" si="6"/>
        <v>195740.04</v>
      </c>
      <c r="K77" s="127"/>
      <c r="L77" s="126"/>
      <c r="M77" s="126"/>
    </row>
    <row r="78" spans="1:13" ht="27.6">
      <c r="A78" s="7">
        <v>8.15</v>
      </c>
      <c r="B78" s="121" t="s">
        <v>199</v>
      </c>
      <c r="C78" s="6" t="s">
        <v>239</v>
      </c>
      <c r="D78" s="122">
        <v>1</v>
      </c>
      <c r="E78" s="123">
        <v>1670000</v>
      </c>
      <c r="F78" s="124">
        <f t="shared" si="7"/>
        <v>1670000</v>
      </c>
      <c r="G78" s="123">
        <v>138773.75</v>
      </c>
      <c r="H78" s="125">
        <f t="shared" si="8"/>
        <v>138773.75</v>
      </c>
      <c r="I78" s="123">
        <v>1808773.75</v>
      </c>
      <c r="J78" s="126">
        <f t="shared" si="6"/>
        <v>1808773.75</v>
      </c>
      <c r="K78" s="127"/>
      <c r="L78" s="126"/>
      <c r="M78" s="126"/>
    </row>
    <row r="79" spans="1:13" ht="43.2">
      <c r="A79" s="7">
        <v>8.16</v>
      </c>
      <c r="B79" s="137" t="s">
        <v>260</v>
      </c>
      <c r="C79" s="6" t="s">
        <v>239</v>
      </c>
      <c r="D79" s="122">
        <v>1</v>
      </c>
      <c r="E79" s="123"/>
      <c r="F79" s="124">
        <f t="shared" si="7"/>
        <v>0</v>
      </c>
      <c r="G79" s="123"/>
      <c r="H79" s="125">
        <f t="shared" si="8"/>
        <v>0</v>
      </c>
      <c r="I79" s="123">
        <v>0</v>
      </c>
      <c r="J79" s="126">
        <f t="shared" si="6"/>
        <v>0</v>
      </c>
      <c r="K79" s="127"/>
      <c r="L79" s="126"/>
      <c r="M79" s="126"/>
    </row>
    <row r="80" spans="1:13">
      <c r="A80" s="7">
        <v>8.17</v>
      </c>
      <c r="B80" s="121" t="s">
        <v>110</v>
      </c>
      <c r="C80" s="6" t="s">
        <v>239</v>
      </c>
      <c r="D80" s="122">
        <v>4</v>
      </c>
      <c r="E80" s="123">
        <f>E22</f>
        <v>59833.125</v>
      </c>
      <c r="F80" s="124">
        <f t="shared" si="7"/>
        <v>239332.5</v>
      </c>
      <c r="G80" s="123">
        <f>G22</f>
        <v>16805</v>
      </c>
      <c r="H80" s="125">
        <f t="shared" si="8"/>
        <v>67220</v>
      </c>
      <c r="I80" s="123">
        <f>I22</f>
        <v>76638.125</v>
      </c>
      <c r="J80" s="126">
        <f t="shared" si="6"/>
        <v>306552.5</v>
      </c>
      <c r="K80" s="127"/>
      <c r="L80" s="126"/>
      <c r="M80" s="126"/>
    </row>
    <row r="81" spans="1:13">
      <c r="A81" s="7">
        <v>8.18</v>
      </c>
      <c r="B81" s="121" t="s">
        <v>261</v>
      </c>
      <c r="C81" s="6" t="s">
        <v>243</v>
      </c>
      <c r="D81" s="122">
        <v>4</v>
      </c>
      <c r="E81" s="123">
        <f>E24</f>
        <v>54763.912499999991</v>
      </c>
      <c r="F81" s="124">
        <f t="shared" si="7"/>
        <v>219055.64999999997</v>
      </c>
      <c r="G81" s="123">
        <f>G24</f>
        <v>13305</v>
      </c>
      <c r="H81" s="125">
        <f t="shared" si="8"/>
        <v>53220</v>
      </c>
      <c r="I81" s="123">
        <f>I24</f>
        <v>68068.912499999991</v>
      </c>
      <c r="J81" s="126">
        <f t="shared" si="6"/>
        <v>272275.64999999997</v>
      </c>
      <c r="K81" s="127"/>
      <c r="L81" s="126"/>
      <c r="M81" s="126"/>
    </row>
    <row r="82" spans="1:13" ht="28.2" thickBot="1">
      <c r="A82" s="7">
        <v>8.19</v>
      </c>
      <c r="B82" s="121" t="s">
        <v>262</v>
      </c>
      <c r="C82" s="6" t="s">
        <v>243</v>
      </c>
      <c r="D82" s="122">
        <v>15</v>
      </c>
      <c r="E82" s="123">
        <f>E81</f>
        <v>54763.912499999991</v>
      </c>
      <c r="F82" s="124">
        <f t="shared" si="7"/>
        <v>821458.68749999988</v>
      </c>
      <c r="G82" s="123">
        <f>G81</f>
        <v>13305</v>
      </c>
      <c r="H82" s="125">
        <f t="shared" si="8"/>
        <v>199575</v>
      </c>
      <c r="I82" s="123">
        <f>I24</f>
        <v>68068.912499999991</v>
      </c>
      <c r="J82" s="126">
        <f t="shared" si="6"/>
        <v>1021033.6874999999</v>
      </c>
      <c r="K82" s="127"/>
      <c r="L82" s="126"/>
      <c r="M82" s="126"/>
    </row>
    <row r="83" spans="1:13" ht="14.4">
      <c r="A83" s="113">
        <v>9</v>
      </c>
      <c r="B83" s="114" t="s">
        <v>263</v>
      </c>
      <c r="C83" s="128"/>
      <c r="D83" s="129"/>
      <c r="E83" s="116" t="s">
        <v>233</v>
      </c>
      <c r="F83" s="117" t="s">
        <v>234</v>
      </c>
      <c r="G83" s="116" t="s">
        <v>235</v>
      </c>
      <c r="H83" s="118" t="s">
        <v>236</v>
      </c>
      <c r="I83" s="116" t="s">
        <v>237</v>
      </c>
      <c r="J83" s="130" t="s">
        <v>238</v>
      </c>
      <c r="K83" s="131">
        <f>SUM(J84:J91)</f>
        <v>7351807.083333333</v>
      </c>
      <c r="L83" s="130">
        <f>SUM(F84:F91)</f>
        <v>6640080</v>
      </c>
      <c r="M83" s="130">
        <f>SUM(H84:H91)</f>
        <v>711727.08333333349</v>
      </c>
    </row>
    <row r="84" spans="1:13" ht="27.6">
      <c r="A84" s="7">
        <v>9.01</v>
      </c>
      <c r="B84" s="121" t="s">
        <v>200</v>
      </c>
      <c r="C84" s="6" t="s">
        <v>239</v>
      </c>
      <c r="D84" s="122">
        <v>1</v>
      </c>
      <c r="E84" s="123">
        <v>5460000</v>
      </c>
      <c r="F84" s="124">
        <f t="shared" si="7"/>
        <v>5460000</v>
      </c>
      <c r="G84" s="123">
        <v>444590.41666666669</v>
      </c>
      <c r="H84" s="125">
        <f t="shared" si="8"/>
        <v>444590.41666666669</v>
      </c>
      <c r="I84" s="123">
        <v>5904590.416666667</v>
      </c>
      <c r="J84" s="126">
        <f t="shared" ref="J84:J91" si="9">I84*D84</f>
        <v>5904590.416666667</v>
      </c>
      <c r="K84" s="127"/>
      <c r="L84" s="126"/>
      <c r="M84" s="126"/>
    </row>
    <row r="85" spans="1:13">
      <c r="A85" s="7">
        <v>9.02</v>
      </c>
      <c r="B85" s="121" t="s">
        <v>201</v>
      </c>
      <c r="C85" s="6" t="s">
        <v>243</v>
      </c>
      <c r="D85" s="122">
        <v>12</v>
      </c>
      <c r="E85" s="123">
        <v>53707.5</v>
      </c>
      <c r="F85" s="124">
        <f t="shared" si="7"/>
        <v>644490</v>
      </c>
      <c r="G85" s="123">
        <v>12366</v>
      </c>
      <c r="H85" s="125">
        <f t="shared" si="8"/>
        <v>148392</v>
      </c>
      <c r="I85" s="123">
        <v>66073.5</v>
      </c>
      <c r="J85" s="126">
        <f t="shared" si="9"/>
        <v>792882</v>
      </c>
      <c r="K85" s="127"/>
      <c r="L85" s="126"/>
      <c r="M85" s="126"/>
    </row>
    <row r="86" spans="1:13">
      <c r="A86" s="7">
        <v>9.0299999999999994</v>
      </c>
      <c r="B86" s="121" t="s">
        <v>202</v>
      </c>
      <c r="C86" s="6" t="s">
        <v>239</v>
      </c>
      <c r="D86" s="122">
        <v>1</v>
      </c>
      <c r="E86" s="123">
        <v>3135</v>
      </c>
      <c r="F86" s="124">
        <f t="shared" si="7"/>
        <v>3135</v>
      </c>
      <c r="G86" s="123">
        <v>1866</v>
      </c>
      <c r="H86" s="125">
        <f t="shared" si="8"/>
        <v>1866</v>
      </c>
      <c r="I86" s="123">
        <v>5001</v>
      </c>
      <c r="J86" s="126">
        <f t="shared" si="9"/>
        <v>5001</v>
      </c>
      <c r="K86" s="127"/>
      <c r="L86" s="126"/>
      <c r="M86" s="126"/>
    </row>
    <row r="87" spans="1:13">
      <c r="A87" s="7">
        <v>9.0399999999999991</v>
      </c>
      <c r="B87" s="121" t="s">
        <v>203</v>
      </c>
      <c r="C87" s="6" t="s">
        <v>239</v>
      </c>
      <c r="D87" s="122">
        <v>2</v>
      </c>
      <c r="E87" s="123">
        <v>5280</v>
      </c>
      <c r="F87" s="124">
        <f t="shared" si="7"/>
        <v>10560</v>
      </c>
      <c r="G87" s="123">
        <v>1866</v>
      </c>
      <c r="H87" s="125">
        <f t="shared" si="8"/>
        <v>3732</v>
      </c>
      <c r="I87" s="123">
        <v>7146</v>
      </c>
      <c r="J87" s="126">
        <f t="shared" si="9"/>
        <v>14292</v>
      </c>
      <c r="K87" s="127"/>
      <c r="L87" s="126"/>
      <c r="M87" s="126"/>
    </row>
    <row r="88" spans="1:13">
      <c r="A88" s="7">
        <v>9.0500000000000007</v>
      </c>
      <c r="B88" s="121" t="s">
        <v>204</v>
      </c>
      <c r="C88" s="6" t="s">
        <v>243</v>
      </c>
      <c r="D88" s="122">
        <v>24</v>
      </c>
      <c r="E88" s="123">
        <v>20542.5</v>
      </c>
      <c r="F88" s="124">
        <f t="shared" si="7"/>
        <v>493020</v>
      </c>
      <c r="G88" s="123">
        <v>4199.3333333333339</v>
      </c>
      <c r="H88" s="125">
        <f t="shared" si="8"/>
        <v>100784.00000000001</v>
      </c>
      <c r="I88" s="123">
        <v>24741.833333333336</v>
      </c>
      <c r="J88" s="126">
        <f t="shared" si="9"/>
        <v>593804</v>
      </c>
      <c r="K88" s="127"/>
      <c r="L88" s="126"/>
      <c r="M88" s="126"/>
    </row>
    <row r="89" spans="1:13">
      <c r="A89" s="7">
        <v>9.06</v>
      </c>
      <c r="B89" s="121" t="s">
        <v>205</v>
      </c>
      <c r="C89" s="6" t="s">
        <v>239</v>
      </c>
      <c r="D89" s="122">
        <v>1</v>
      </c>
      <c r="E89" s="123">
        <v>12375</v>
      </c>
      <c r="F89" s="124">
        <f t="shared" si="7"/>
        <v>12375</v>
      </c>
      <c r="G89" s="123">
        <v>4199.3333333333339</v>
      </c>
      <c r="H89" s="125">
        <f t="shared" si="8"/>
        <v>4199.3333333333339</v>
      </c>
      <c r="I89" s="123">
        <v>16574.333333333336</v>
      </c>
      <c r="J89" s="126">
        <f t="shared" si="9"/>
        <v>16574.333333333336</v>
      </c>
      <c r="K89" s="127"/>
      <c r="L89" s="126"/>
      <c r="M89" s="126"/>
    </row>
    <row r="90" spans="1:13">
      <c r="A90" s="7">
        <v>9.07</v>
      </c>
      <c r="B90" s="121" t="s">
        <v>206</v>
      </c>
      <c r="C90" s="6" t="s">
        <v>243</v>
      </c>
      <c r="D90" s="122">
        <v>3</v>
      </c>
      <c r="E90" s="123">
        <v>3960</v>
      </c>
      <c r="F90" s="124">
        <f t="shared" si="7"/>
        <v>11880</v>
      </c>
      <c r="G90" s="123">
        <v>1866</v>
      </c>
      <c r="H90" s="125">
        <f t="shared" si="8"/>
        <v>5598</v>
      </c>
      <c r="I90" s="123">
        <v>5826</v>
      </c>
      <c r="J90" s="126">
        <f t="shared" si="9"/>
        <v>17478</v>
      </c>
      <c r="K90" s="127"/>
      <c r="L90" s="126"/>
      <c r="M90" s="126"/>
    </row>
    <row r="91" spans="1:13" ht="14.4" thickBot="1">
      <c r="A91" s="7">
        <v>9.08</v>
      </c>
      <c r="B91" s="121" t="s">
        <v>207</v>
      </c>
      <c r="C91" s="6" t="s">
        <v>239</v>
      </c>
      <c r="D91" s="122">
        <v>2</v>
      </c>
      <c r="E91" s="123">
        <v>2310</v>
      </c>
      <c r="F91" s="124">
        <f t="shared" si="7"/>
        <v>4620</v>
      </c>
      <c r="G91" s="123">
        <v>1282.6666666666667</v>
      </c>
      <c r="H91" s="125">
        <f t="shared" si="8"/>
        <v>2565.3333333333335</v>
      </c>
      <c r="I91" s="123">
        <v>3592.666666666667</v>
      </c>
      <c r="J91" s="126">
        <f t="shared" si="9"/>
        <v>7185.3333333333339</v>
      </c>
      <c r="K91" s="127"/>
      <c r="L91" s="126"/>
      <c r="M91" s="126"/>
    </row>
    <row r="92" spans="1:13" ht="14.4">
      <c r="A92" s="113">
        <v>10</v>
      </c>
      <c r="B92" s="114" t="s">
        <v>264</v>
      </c>
      <c r="C92" s="128"/>
      <c r="D92" s="129"/>
      <c r="E92" s="116" t="s">
        <v>233</v>
      </c>
      <c r="F92" s="117" t="s">
        <v>234</v>
      </c>
      <c r="G92" s="116" t="s">
        <v>235</v>
      </c>
      <c r="H92" s="118" t="s">
        <v>236</v>
      </c>
      <c r="I92" s="116" t="s">
        <v>237</v>
      </c>
      <c r="J92" s="130" t="s">
        <v>238</v>
      </c>
      <c r="K92" s="131">
        <f>SUM(J93:J95)</f>
        <v>249885.625</v>
      </c>
      <c r="L92" s="130">
        <f>SUM(F93:F95)</f>
        <v>168733.125</v>
      </c>
      <c r="M92" s="130">
        <f>SUM(H93:H95)</f>
        <v>81152.5</v>
      </c>
    </row>
    <row r="93" spans="1:13" ht="27.6">
      <c r="A93" s="7">
        <v>10.01</v>
      </c>
      <c r="B93" s="121" t="s">
        <v>208</v>
      </c>
      <c r="C93" s="6" t="s">
        <v>239</v>
      </c>
      <c r="D93" s="122">
        <v>1</v>
      </c>
      <c r="E93" s="123">
        <v>54450</v>
      </c>
      <c r="F93" s="124">
        <f t="shared" si="7"/>
        <v>54450</v>
      </c>
      <c r="G93" s="123">
        <v>32173.75</v>
      </c>
      <c r="H93" s="125">
        <f t="shared" si="8"/>
        <v>32173.75</v>
      </c>
      <c r="I93" s="123">
        <v>86623.75</v>
      </c>
      <c r="J93" s="126">
        <f>I93*D93</f>
        <v>86623.75</v>
      </c>
      <c r="K93" s="127"/>
      <c r="L93" s="126"/>
      <c r="M93" s="126"/>
    </row>
    <row r="94" spans="1:13">
      <c r="A94" s="7">
        <v>10.02</v>
      </c>
      <c r="B94" s="121" t="s">
        <v>265</v>
      </c>
      <c r="C94" s="6" t="s">
        <v>239</v>
      </c>
      <c r="D94" s="122">
        <v>1</v>
      </c>
      <c r="E94" s="123">
        <f>E80</f>
        <v>59833.125</v>
      </c>
      <c r="F94" s="124">
        <f t="shared" si="7"/>
        <v>59833.125</v>
      </c>
      <c r="G94" s="123">
        <f>G80</f>
        <v>16805</v>
      </c>
      <c r="H94" s="125">
        <f t="shared" si="8"/>
        <v>16805</v>
      </c>
      <c r="I94" s="123">
        <f>I80</f>
        <v>76638.125</v>
      </c>
      <c r="J94" s="126">
        <f>I94*D94</f>
        <v>76638.125</v>
      </c>
      <c r="K94" s="127"/>
      <c r="L94" s="126"/>
      <c r="M94" s="126"/>
    </row>
    <row r="95" spans="1:13" ht="55.8" thickBot="1">
      <c r="A95" s="7">
        <v>10.029999999999999</v>
      </c>
      <c r="B95" s="121" t="s">
        <v>266</v>
      </c>
      <c r="C95" s="6" t="s">
        <v>239</v>
      </c>
      <c r="D95" s="122">
        <v>1</v>
      </c>
      <c r="E95" s="123">
        <f>E93</f>
        <v>54450</v>
      </c>
      <c r="F95" s="124">
        <f t="shared" si="7"/>
        <v>54450</v>
      </c>
      <c r="G95" s="123">
        <f>G93</f>
        <v>32173.75</v>
      </c>
      <c r="H95" s="125">
        <f t="shared" si="8"/>
        <v>32173.75</v>
      </c>
      <c r="I95" s="123">
        <f>I93</f>
        <v>86623.75</v>
      </c>
      <c r="J95" s="126">
        <f>I95*D95</f>
        <v>86623.75</v>
      </c>
      <c r="K95" s="127"/>
      <c r="L95" s="126"/>
      <c r="M95" s="126"/>
    </row>
    <row r="96" spans="1:13" ht="14.4">
      <c r="A96" s="113">
        <v>11</v>
      </c>
      <c r="B96" s="114" t="s">
        <v>267</v>
      </c>
      <c r="C96" s="128"/>
      <c r="D96" s="129"/>
      <c r="E96" s="116" t="s">
        <v>233</v>
      </c>
      <c r="F96" s="117" t="s">
        <v>234</v>
      </c>
      <c r="G96" s="116" t="s">
        <v>235</v>
      </c>
      <c r="H96" s="118" t="s">
        <v>236</v>
      </c>
      <c r="I96" s="116" t="s">
        <v>237</v>
      </c>
      <c r="J96" s="130" t="s">
        <v>238</v>
      </c>
      <c r="K96" s="131">
        <f>SUM(J97:J104)</f>
        <v>5276742.583333333</v>
      </c>
      <c r="L96" s="130">
        <f>SUM(F97:F104)</f>
        <v>3794752.5</v>
      </c>
      <c r="M96" s="130">
        <f>SUM(H97:H104)</f>
        <v>1481990.0833333333</v>
      </c>
    </row>
    <row r="97" spans="1:13" ht="27.6">
      <c r="A97" s="7">
        <v>11.01</v>
      </c>
      <c r="B97" s="121" t="s">
        <v>211</v>
      </c>
      <c r="C97" s="6" t="s">
        <v>239</v>
      </c>
      <c r="D97" s="122">
        <v>45</v>
      </c>
      <c r="E97" s="123">
        <v>28470.75</v>
      </c>
      <c r="F97" s="124">
        <f t="shared" si="7"/>
        <v>1281183.75</v>
      </c>
      <c r="G97" s="123">
        <v>20507.083333333336</v>
      </c>
      <c r="H97" s="125">
        <f t="shared" si="8"/>
        <v>922818.75000000012</v>
      </c>
      <c r="I97" s="123">
        <v>48977.833333333336</v>
      </c>
      <c r="J97" s="126">
        <f t="shared" ref="J97:J104" si="10">I97*D97</f>
        <v>2204002.5</v>
      </c>
      <c r="K97" s="127"/>
      <c r="L97" s="126"/>
      <c r="M97" s="126"/>
    </row>
    <row r="98" spans="1:13">
      <c r="A98" s="7">
        <v>11.02</v>
      </c>
      <c r="B98" s="121" t="s">
        <v>215</v>
      </c>
      <c r="C98" s="6" t="s">
        <v>239</v>
      </c>
      <c r="D98" s="122">
        <v>4</v>
      </c>
      <c r="E98" s="123">
        <v>10725</v>
      </c>
      <c r="F98" s="124">
        <f t="shared" si="7"/>
        <v>42900</v>
      </c>
      <c r="G98" s="123">
        <v>4173.75</v>
      </c>
      <c r="H98" s="125">
        <f t="shared" si="8"/>
        <v>16695</v>
      </c>
      <c r="I98" s="123">
        <v>14898.75</v>
      </c>
      <c r="J98" s="126">
        <f t="shared" si="10"/>
        <v>59595</v>
      </c>
      <c r="K98" s="127"/>
      <c r="L98" s="126"/>
      <c r="M98" s="126"/>
    </row>
    <row r="99" spans="1:13">
      <c r="A99" s="7">
        <v>11.03</v>
      </c>
      <c r="B99" s="121" t="s">
        <v>216</v>
      </c>
      <c r="C99" s="6" t="s">
        <v>239</v>
      </c>
      <c r="D99" s="122">
        <v>4</v>
      </c>
      <c r="E99" s="123">
        <v>24007.5</v>
      </c>
      <c r="F99" s="124">
        <f t="shared" si="7"/>
        <v>96030</v>
      </c>
      <c r="G99" s="123">
        <v>8840.4166666666679</v>
      </c>
      <c r="H99" s="125">
        <f t="shared" si="8"/>
        <v>35361.666666666672</v>
      </c>
      <c r="I99" s="123">
        <v>32847.916666666672</v>
      </c>
      <c r="J99" s="126">
        <f t="shared" si="10"/>
        <v>131391.66666666669</v>
      </c>
      <c r="K99" s="127"/>
      <c r="L99" s="126"/>
      <c r="M99" s="126"/>
    </row>
    <row r="100" spans="1:13" ht="17.25" customHeight="1">
      <c r="A100" s="7">
        <v>11.04</v>
      </c>
      <c r="B100" s="121" t="s">
        <v>217</v>
      </c>
      <c r="C100" s="6" t="s">
        <v>243</v>
      </c>
      <c r="D100" s="122">
        <v>25</v>
      </c>
      <c r="E100" s="123">
        <v>1905.75</v>
      </c>
      <c r="F100" s="124">
        <f t="shared" si="7"/>
        <v>47643.75</v>
      </c>
      <c r="G100" s="123">
        <v>1359.75</v>
      </c>
      <c r="H100" s="125">
        <f t="shared" si="8"/>
        <v>33993.75</v>
      </c>
      <c r="I100" s="123">
        <v>3265.5</v>
      </c>
      <c r="J100" s="126">
        <f t="shared" si="10"/>
        <v>81637.5</v>
      </c>
      <c r="K100" s="127"/>
      <c r="L100" s="126"/>
      <c r="M100" s="126"/>
    </row>
    <row r="101" spans="1:13">
      <c r="A101" s="7">
        <v>11.05</v>
      </c>
      <c r="B101" s="121" t="s">
        <v>218</v>
      </c>
      <c r="C101" s="6" t="s">
        <v>239</v>
      </c>
      <c r="D101" s="122">
        <v>18</v>
      </c>
      <c r="E101" s="123">
        <v>1402.5</v>
      </c>
      <c r="F101" s="124">
        <f t="shared" si="7"/>
        <v>25245</v>
      </c>
      <c r="G101" s="123">
        <v>652.66666666666663</v>
      </c>
      <c r="H101" s="125">
        <f t="shared" si="8"/>
        <v>11748</v>
      </c>
      <c r="I101" s="123">
        <v>2055.1666666666665</v>
      </c>
      <c r="J101" s="126">
        <f t="shared" si="10"/>
        <v>36993</v>
      </c>
      <c r="K101" s="127"/>
      <c r="L101" s="126"/>
      <c r="M101" s="126"/>
    </row>
    <row r="102" spans="1:13">
      <c r="A102" s="7">
        <v>11.06</v>
      </c>
      <c r="B102" s="121" t="s">
        <v>219</v>
      </c>
      <c r="C102" s="6" t="s">
        <v>239</v>
      </c>
      <c r="D102" s="122">
        <v>1</v>
      </c>
      <c r="E102" s="123">
        <v>1072500</v>
      </c>
      <c r="F102" s="124">
        <f t="shared" si="7"/>
        <v>1072500</v>
      </c>
      <c r="G102" s="123">
        <v>231568.75</v>
      </c>
      <c r="H102" s="125">
        <f t="shared" si="8"/>
        <v>231568.75</v>
      </c>
      <c r="I102" s="123">
        <v>1304068.75</v>
      </c>
      <c r="J102" s="126">
        <f t="shared" si="10"/>
        <v>1304068.75</v>
      </c>
      <c r="K102" s="127"/>
      <c r="L102" s="126"/>
      <c r="M102" s="126"/>
    </row>
    <row r="103" spans="1:13" ht="17.25" customHeight="1">
      <c r="A103" s="7">
        <v>11.07</v>
      </c>
      <c r="B103" s="121" t="s">
        <v>220</v>
      </c>
      <c r="C103" s="6" t="s">
        <v>239</v>
      </c>
      <c r="D103" s="122">
        <v>1</v>
      </c>
      <c r="E103" s="123">
        <v>470250</v>
      </c>
      <c r="F103" s="124">
        <f t="shared" si="7"/>
        <v>470250</v>
      </c>
      <c r="G103" s="123">
        <v>114902.08333333334</v>
      </c>
      <c r="H103" s="125">
        <f t="shared" si="8"/>
        <v>114902.08333333334</v>
      </c>
      <c r="I103" s="123">
        <v>585152.08333333337</v>
      </c>
      <c r="J103" s="126">
        <f t="shared" si="10"/>
        <v>585152.08333333337</v>
      </c>
      <c r="K103" s="127"/>
      <c r="L103" s="126"/>
      <c r="M103" s="126"/>
    </row>
    <row r="104" spans="1:13" ht="14.4" thickBot="1">
      <c r="A104" s="7">
        <v>11.08</v>
      </c>
      <c r="B104" s="121" t="s">
        <v>221</v>
      </c>
      <c r="C104" s="6" t="s">
        <v>239</v>
      </c>
      <c r="D104" s="122">
        <v>1</v>
      </c>
      <c r="E104" s="123">
        <v>759000</v>
      </c>
      <c r="F104" s="124">
        <f t="shared" si="7"/>
        <v>759000</v>
      </c>
      <c r="G104" s="123">
        <v>114902.08333333334</v>
      </c>
      <c r="H104" s="125">
        <f t="shared" si="8"/>
        <v>114902.08333333334</v>
      </c>
      <c r="I104" s="123">
        <v>873902.08333333337</v>
      </c>
      <c r="J104" s="126">
        <f t="shared" si="10"/>
        <v>873902.08333333337</v>
      </c>
      <c r="K104" s="127"/>
      <c r="L104" s="126"/>
      <c r="M104" s="126"/>
    </row>
    <row r="105" spans="1:13" ht="14.4">
      <c r="A105" s="113">
        <v>12</v>
      </c>
      <c r="B105" s="114" t="s">
        <v>268</v>
      </c>
      <c r="C105" s="128"/>
      <c r="D105" s="129"/>
      <c r="E105" s="116" t="s">
        <v>233</v>
      </c>
      <c r="F105" s="117" t="s">
        <v>234</v>
      </c>
      <c r="G105" s="116" t="s">
        <v>235</v>
      </c>
      <c r="H105" s="118" t="s">
        <v>236</v>
      </c>
      <c r="I105" s="116" t="s">
        <v>237</v>
      </c>
      <c r="J105" s="130" t="s">
        <v>238</v>
      </c>
      <c r="K105" s="131">
        <f>SUM(J106:J108)</f>
        <v>2975000</v>
      </c>
      <c r="L105" s="130">
        <f>SUM(F106:F108)</f>
        <v>0</v>
      </c>
      <c r="M105" s="130">
        <f>SUM(H106:H108)</f>
        <v>2975000</v>
      </c>
    </row>
    <row r="106" spans="1:13">
      <c r="A106" s="7">
        <v>12.01</v>
      </c>
      <c r="B106" s="121" t="s">
        <v>269</v>
      </c>
      <c r="C106" s="6" t="s">
        <v>239</v>
      </c>
      <c r="D106" s="122">
        <v>1</v>
      </c>
      <c r="E106" s="123"/>
      <c r="F106" s="124">
        <f t="shared" si="7"/>
        <v>0</v>
      </c>
      <c r="G106" s="123">
        <f>I106</f>
        <v>1350000</v>
      </c>
      <c r="H106" s="125">
        <f t="shared" si="8"/>
        <v>1350000</v>
      </c>
      <c r="I106" s="123">
        <v>1350000</v>
      </c>
      <c r="J106" s="126">
        <f>I106*D106</f>
        <v>1350000</v>
      </c>
      <c r="K106" s="127"/>
      <c r="L106" s="126"/>
      <c r="M106" s="126"/>
    </row>
    <row r="107" spans="1:13" ht="27.6">
      <c r="A107" s="7">
        <v>12.02</v>
      </c>
      <c r="B107" s="121" t="s">
        <v>270</v>
      </c>
      <c r="C107" s="6" t="s">
        <v>239</v>
      </c>
      <c r="D107" s="122">
        <v>1</v>
      </c>
      <c r="E107" s="123"/>
      <c r="F107" s="124">
        <f t="shared" si="7"/>
        <v>0</v>
      </c>
      <c r="G107" s="123">
        <f>I107</f>
        <v>975000</v>
      </c>
      <c r="H107" s="125">
        <f t="shared" si="8"/>
        <v>975000</v>
      </c>
      <c r="I107" s="123">
        <v>975000</v>
      </c>
      <c r="J107" s="126">
        <f>I107*D107</f>
        <v>975000</v>
      </c>
      <c r="K107" s="127"/>
      <c r="L107" s="126"/>
      <c r="M107" s="126"/>
    </row>
    <row r="108" spans="1:13" ht="14.4" thickBot="1">
      <c r="A108" s="10">
        <v>12.03</v>
      </c>
      <c r="B108" s="138" t="s">
        <v>271</v>
      </c>
      <c r="C108" s="11" t="s">
        <v>239</v>
      </c>
      <c r="D108" s="139">
        <v>1</v>
      </c>
      <c r="E108" s="140"/>
      <c r="F108" s="141">
        <f t="shared" si="7"/>
        <v>0</v>
      </c>
      <c r="G108" s="140">
        <f>I108</f>
        <v>650000</v>
      </c>
      <c r="H108" s="142">
        <f t="shared" si="8"/>
        <v>650000</v>
      </c>
      <c r="I108" s="140">
        <v>650000</v>
      </c>
      <c r="J108" s="143">
        <f>I108*D108</f>
        <v>650000</v>
      </c>
      <c r="K108" s="144"/>
      <c r="L108" s="143"/>
      <c r="M108" s="143"/>
    </row>
    <row r="109" spans="1:13" ht="14.4" thickBot="1">
      <c r="F109" s="145">
        <f>SUM(F5:F108)</f>
        <v>98197280.652760014</v>
      </c>
      <c r="H109" s="145">
        <f>SUM(H5:H108)</f>
        <v>45841650.500000007</v>
      </c>
      <c r="J109" s="146" t="s">
        <v>272</v>
      </c>
      <c r="K109" s="147">
        <f>SUM(K4:K108)</f>
        <v>144038931.15276</v>
      </c>
      <c r="L109" s="147">
        <f>SUM(L4:L108)</f>
        <v>98197280.652759999</v>
      </c>
      <c r="M109" s="147">
        <f>SUM(M4:M108)</f>
        <v>45841650.500000007</v>
      </c>
    </row>
    <row r="110" spans="1:13">
      <c r="F110" s="148"/>
      <c r="G110" s="148"/>
      <c r="H110" s="148"/>
      <c r="J110" s="123" t="s">
        <v>273</v>
      </c>
      <c r="K110" s="126">
        <f>K109*0.08</f>
        <v>11523114.4922208</v>
      </c>
      <c r="L110" s="126"/>
      <c r="M110" s="126">
        <f>M109*0.08</f>
        <v>3667332.0400000005</v>
      </c>
    </row>
    <row r="111" spans="1:13">
      <c r="F111" s="148"/>
      <c r="G111" s="148"/>
      <c r="H111" s="148"/>
      <c r="J111" s="123" t="s">
        <v>274</v>
      </c>
      <c r="K111" s="126">
        <f>K109*0.03</f>
        <v>4321167.9345827997</v>
      </c>
      <c r="L111" s="126"/>
      <c r="M111" s="126">
        <f>M109*0.03</f>
        <v>1375249.5150000001</v>
      </c>
    </row>
    <row r="112" spans="1:13">
      <c r="F112" s="148"/>
      <c r="G112" s="148"/>
      <c r="H112" s="148"/>
      <c r="J112" s="123" t="s">
        <v>275</v>
      </c>
      <c r="K112" s="126">
        <f>K109*0.05</f>
        <v>7201946.5576380007</v>
      </c>
      <c r="L112" s="126"/>
      <c r="M112" s="126">
        <f>M109*0.05</f>
        <v>2292082.5250000004</v>
      </c>
    </row>
    <row r="113" spans="6:13">
      <c r="F113" s="148"/>
      <c r="G113" s="148"/>
      <c r="H113" s="148"/>
      <c r="J113" s="123" t="s">
        <v>276</v>
      </c>
      <c r="K113" s="149">
        <f>K112*0.19</f>
        <v>1368369.8459512203</v>
      </c>
      <c r="L113" s="149"/>
      <c r="M113" s="149">
        <f>M112*0.19</f>
        <v>435495.67975000007</v>
      </c>
    </row>
    <row r="114" spans="6:13" ht="14.4" thickBot="1">
      <c r="F114" s="148"/>
      <c r="G114" s="148"/>
      <c r="H114" s="148"/>
      <c r="J114" s="140" t="s">
        <v>277</v>
      </c>
      <c r="K114" s="143">
        <f>K109+K110+K111+K112+K113</f>
        <v>168453529.98315281</v>
      </c>
      <c r="L114" s="143">
        <f>L109*1.19</f>
        <v>116854763.97678439</v>
      </c>
      <c r="M114" s="143">
        <f>M109+M110+M111+M112+M113</f>
        <v>53611810.259750009</v>
      </c>
    </row>
  </sheetData>
  <mergeCells count="1">
    <mergeCell ref="C1:D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I2599"/>
  <sheetViews>
    <sheetView topLeftCell="A67" zoomScale="85" zoomScaleNormal="85" workbookViewId="0">
      <selection activeCell="B14" sqref="B14:C14"/>
    </sheetView>
  </sheetViews>
  <sheetFormatPr baseColWidth="10" defaultColWidth="11" defaultRowHeight="13.8"/>
  <cols>
    <col min="1" max="1" width="11" style="106"/>
    <col min="2" max="2" width="22.09765625" style="106" customWidth="1"/>
    <col min="3" max="3" width="27.8984375" style="106" customWidth="1"/>
    <col min="4" max="4" width="4.8984375" style="106" bestFit="1" customWidth="1"/>
    <col min="5" max="5" width="7.19921875" style="106" bestFit="1" customWidth="1"/>
    <col min="6" max="6" width="13.69921875" style="106" bestFit="1" customWidth="1"/>
    <col min="7" max="7" width="34" style="106" bestFit="1" customWidth="1"/>
    <col min="8" max="8" width="19.69921875" style="106" bestFit="1" customWidth="1"/>
    <col min="9" max="16384" width="11" style="106"/>
  </cols>
  <sheetData>
    <row r="3" spans="2:8" s="12" customFormat="1" ht="15">
      <c r="B3" s="449" t="s">
        <v>21</v>
      </c>
      <c r="C3" s="449"/>
      <c r="D3" s="449"/>
      <c r="E3" s="449"/>
      <c r="F3" s="449"/>
      <c r="G3" s="449"/>
      <c r="H3" s="13" t="s">
        <v>22</v>
      </c>
    </row>
    <row r="4" spans="2:8" s="14" customFormat="1" ht="39" customHeight="1">
      <c r="B4" s="450" t="s">
        <v>23</v>
      </c>
      <c r="C4" s="450"/>
      <c r="D4" s="450"/>
      <c r="E4" s="450"/>
      <c r="F4" s="450"/>
      <c r="G4" s="450"/>
      <c r="H4" s="15" t="s">
        <v>24</v>
      </c>
    </row>
    <row r="5" spans="2:8" s="12" customFormat="1" ht="15">
      <c r="B5" s="16"/>
      <c r="C5" s="17"/>
      <c r="D5" s="17"/>
      <c r="E5" s="18"/>
      <c r="F5" s="17"/>
      <c r="G5" s="17"/>
      <c r="H5" s="19"/>
    </row>
    <row r="6" spans="2:8" s="12" customFormat="1" ht="15">
      <c r="B6" s="444" t="s">
        <v>25</v>
      </c>
      <c r="C6" s="445"/>
      <c r="D6" s="445"/>
      <c r="E6" s="445"/>
      <c r="F6" s="445"/>
      <c r="G6" s="445"/>
      <c r="H6" s="446"/>
    </row>
    <row r="7" spans="2:8" s="12" customFormat="1" ht="15">
      <c r="B7" s="451" t="s">
        <v>26</v>
      </c>
      <c r="C7" s="452"/>
      <c r="D7" s="20" t="s">
        <v>16</v>
      </c>
      <c r="E7" s="21" t="s">
        <v>27</v>
      </c>
      <c r="F7" s="22" t="s">
        <v>28</v>
      </c>
      <c r="G7" s="20" t="s">
        <v>29</v>
      </c>
      <c r="H7" s="23" t="s">
        <v>30</v>
      </c>
    </row>
    <row r="8" spans="2:8" s="12" customFormat="1" ht="15">
      <c r="B8" s="447" t="s">
        <v>31</v>
      </c>
      <c r="C8" s="448"/>
      <c r="D8" s="24" t="s">
        <v>15</v>
      </c>
      <c r="E8" s="25">
        <v>2</v>
      </c>
      <c r="F8" s="26">
        <v>0.05</v>
      </c>
      <c r="G8" s="27">
        <v>3457.7496799999999</v>
      </c>
      <c r="H8" s="28">
        <f>+G8*E8+(G8*F8)</f>
        <v>7088.3868439999997</v>
      </c>
    </row>
    <row r="9" spans="2:8" s="12" customFormat="1" ht="15">
      <c r="B9" s="447" t="s">
        <v>32</v>
      </c>
      <c r="C9" s="448"/>
      <c r="D9" s="24" t="s">
        <v>16</v>
      </c>
      <c r="E9" s="25">
        <v>2</v>
      </c>
      <c r="F9" s="26">
        <v>0</v>
      </c>
      <c r="G9" s="27">
        <v>907.5</v>
      </c>
      <c r="H9" s="28">
        <f>+G9*E9+(G9*F9)</f>
        <v>1815</v>
      </c>
    </row>
    <row r="10" spans="2:8" s="12" customFormat="1" ht="15">
      <c r="B10" s="447" t="s">
        <v>33</v>
      </c>
      <c r="C10" s="448"/>
      <c r="D10" s="24" t="s">
        <v>16</v>
      </c>
      <c r="E10" s="25">
        <v>1</v>
      </c>
      <c r="F10" s="26">
        <v>0</v>
      </c>
      <c r="G10" s="27">
        <v>412.5</v>
      </c>
      <c r="H10" s="28">
        <f>+G10*E10+(G10*F10)</f>
        <v>412.5</v>
      </c>
    </row>
    <row r="11" spans="2:8" s="12" customFormat="1" ht="15">
      <c r="B11" s="447" t="s">
        <v>34</v>
      </c>
      <c r="C11" s="448"/>
      <c r="D11" s="24" t="s">
        <v>16</v>
      </c>
      <c r="E11" s="25">
        <v>1</v>
      </c>
      <c r="F11" s="29">
        <v>0</v>
      </c>
      <c r="G11" s="30">
        <v>2722.5</v>
      </c>
      <c r="H11" s="28">
        <f>+G11*E11+(G11*F11)</f>
        <v>2722.5</v>
      </c>
    </row>
    <row r="12" spans="2:8" s="12" customFormat="1" ht="15">
      <c r="B12" s="447" t="s">
        <v>35</v>
      </c>
      <c r="C12" s="448"/>
      <c r="D12" s="24" t="s">
        <v>16</v>
      </c>
      <c r="E12" s="25">
        <v>6</v>
      </c>
      <c r="F12" s="26">
        <v>0</v>
      </c>
      <c r="G12" s="27">
        <v>247.5</v>
      </c>
      <c r="H12" s="28">
        <f>+G12*E12+(G12*F12)</f>
        <v>1485</v>
      </c>
    </row>
    <row r="13" spans="2:8" s="12" customFormat="1" ht="15">
      <c r="B13" s="447" t="s">
        <v>36</v>
      </c>
      <c r="C13" s="448"/>
      <c r="D13" s="24" t="s">
        <v>15</v>
      </c>
      <c r="E13" s="25">
        <v>4</v>
      </c>
      <c r="F13" s="26">
        <v>0.05</v>
      </c>
      <c r="G13" s="27">
        <v>1732.5</v>
      </c>
      <c r="H13" s="28">
        <f t="shared" ref="H13:H19" si="0">+G13*E13+(G13*F13)</f>
        <v>7016.625</v>
      </c>
    </row>
    <row r="14" spans="2:8" s="12" customFormat="1" ht="15">
      <c r="B14" s="447" t="s">
        <v>37</v>
      </c>
      <c r="C14" s="448"/>
      <c r="D14" s="24" t="s">
        <v>15</v>
      </c>
      <c r="E14" s="25">
        <v>2</v>
      </c>
      <c r="F14" s="26">
        <v>0.05</v>
      </c>
      <c r="G14" s="27">
        <v>1567.5</v>
      </c>
      <c r="H14" s="28">
        <f t="shared" si="0"/>
        <v>3213.375</v>
      </c>
    </row>
    <row r="15" spans="2:8" s="12" customFormat="1" ht="15">
      <c r="B15" s="447" t="s">
        <v>38</v>
      </c>
      <c r="C15" s="448"/>
      <c r="D15" s="24" t="s">
        <v>16</v>
      </c>
      <c r="E15" s="25">
        <v>3</v>
      </c>
      <c r="F15" s="26">
        <v>0</v>
      </c>
      <c r="G15" s="27">
        <v>412.5</v>
      </c>
      <c r="H15" s="28">
        <f t="shared" si="0"/>
        <v>1237.5</v>
      </c>
    </row>
    <row r="16" spans="2:8" s="12" customFormat="1" ht="15">
      <c r="B16" s="447" t="s">
        <v>39</v>
      </c>
      <c r="C16" s="448"/>
      <c r="D16" s="24" t="s">
        <v>16</v>
      </c>
      <c r="E16" s="25">
        <v>0.01</v>
      </c>
      <c r="F16" s="29">
        <v>1E-3</v>
      </c>
      <c r="G16" s="30">
        <v>3630</v>
      </c>
      <c r="H16" s="28">
        <f t="shared" si="0"/>
        <v>39.930000000000007</v>
      </c>
    </row>
    <row r="17" spans="2:8" s="12" customFormat="1" ht="15">
      <c r="B17" s="447" t="s">
        <v>40</v>
      </c>
      <c r="C17" s="448"/>
      <c r="D17" s="24" t="s">
        <v>16</v>
      </c>
      <c r="E17" s="25">
        <v>1</v>
      </c>
      <c r="F17" s="26">
        <v>0</v>
      </c>
      <c r="G17" s="27">
        <v>2508</v>
      </c>
      <c r="H17" s="28">
        <f t="shared" si="0"/>
        <v>2508</v>
      </c>
    </row>
    <row r="18" spans="2:8" s="12" customFormat="1" ht="15">
      <c r="B18" s="447" t="s">
        <v>41</v>
      </c>
      <c r="C18" s="448"/>
      <c r="D18" s="24" t="s">
        <v>15</v>
      </c>
      <c r="E18" s="25">
        <v>0.6</v>
      </c>
      <c r="F18" s="26">
        <v>0.01</v>
      </c>
      <c r="G18" s="27">
        <v>9603</v>
      </c>
      <c r="H18" s="28">
        <f t="shared" si="0"/>
        <v>5857.83</v>
      </c>
    </row>
    <row r="19" spans="2:8" s="12" customFormat="1" ht="15">
      <c r="B19" s="447" t="s">
        <v>42</v>
      </c>
      <c r="C19" s="448"/>
      <c r="D19" s="24" t="s">
        <v>16</v>
      </c>
      <c r="E19" s="25">
        <v>1</v>
      </c>
      <c r="F19" s="26">
        <v>0</v>
      </c>
      <c r="G19" s="27">
        <v>1237.5</v>
      </c>
      <c r="H19" s="28">
        <f t="shared" si="0"/>
        <v>1237.5</v>
      </c>
    </row>
    <row r="20" spans="2:8" s="12" customFormat="1" ht="15">
      <c r="B20" s="447"/>
      <c r="C20" s="448"/>
      <c r="D20" s="24"/>
      <c r="E20" s="31"/>
      <c r="F20" s="32"/>
      <c r="G20" s="33" t="s">
        <v>43</v>
      </c>
      <c r="H20" s="34">
        <f>SUM(H8:H19)</f>
        <v>34634.146844000003</v>
      </c>
    </row>
    <row r="21" spans="2:8" s="12" customFormat="1" ht="15">
      <c r="B21" s="444" t="s">
        <v>44</v>
      </c>
      <c r="C21" s="445"/>
      <c r="D21" s="445"/>
      <c r="E21" s="445"/>
      <c r="F21" s="445"/>
      <c r="G21" s="445"/>
      <c r="H21" s="446"/>
    </row>
    <row r="22" spans="2:8" s="12" customFormat="1" ht="15">
      <c r="B22" s="432" t="s">
        <v>45</v>
      </c>
      <c r="C22" s="433"/>
      <c r="D22" s="20" t="s">
        <v>16</v>
      </c>
      <c r="E22" s="21" t="s">
        <v>27</v>
      </c>
      <c r="F22" s="22"/>
      <c r="G22" s="20" t="s">
        <v>29</v>
      </c>
      <c r="H22" s="23" t="s">
        <v>30</v>
      </c>
    </row>
    <row r="23" spans="2:8" s="12" customFormat="1" ht="31.5" customHeight="1">
      <c r="B23" s="432" t="s">
        <v>46</v>
      </c>
      <c r="C23" s="433"/>
      <c r="D23" s="24" t="s">
        <v>47</v>
      </c>
      <c r="E23" s="35">
        <f>0.05/8</f>
        <v>6.2500000000000003E-3</v>
      </c>
      <c r="F23" s="36"/>
      <c r="G23" s="37">
        <f>2900000/30</f>
        <v>96666.666666666672</v>
      </c>
      <c r="H23" s="28">
        <f>+G23*E23</f>
        <v>604.16666666666674</v>
      </c>
    </row>
    <row r="24" spans="2:8" s="12" customFormat="1" ht="15">
      <c r="B24" s="432" t="s">
        <v>48</v>
      </c>
      <c r="C24" s="433"/>
      <c r="D24" s="24" t="s">
        <v>47</v>
      </c>
      <c r="E24" s="35">
        <f>0.025/8</f>
        <v>3.1250000000000002E-3</v>
      </c>
      <c r="F24" s="38"/>
      <c r="G24" s="39">
        <f>1900000/30</f>
        <v>63333.333333333336</v>
      </c>
      <c r="H24" s="28">
        <f>+G24*E24</f>
        <v>197.91666666666669</v>
      </c>
    </row>
    <row r="25" spans="2:8" s="12" customFormat="1" ht="15">
      <c r="B25" s="432" t="s">
        <v>49</v>
      </c>
      <c r="C25" s="433"/>
      <c r="D25" s="24" t="s">
        <v>47</v>
      </c>
      <c r="E25" s="35">
        <f>2.5/8</f>
        <v>0.3125</v>
      </c>
      <c r="F25" s="38"/>
      <c r="G25" s="39">
        <f>1600000/30</f>
        <v>53333.333333333336</v>
      </c>
      <c r="H25" s="28">
        <f>+G25*E25</f>
        <v>16666.666666666668</v>
      </c>
    </row>
    <row r="26" spans="2:8" s="12" customFormat="1" ht="15">
      <c r="B26" s="432" t="s">
        <v>50</v>
      </c>
      <c r="C26" s="433"/>
      <c r="D26" s="24" t="s">
        <v>47</v>
      </c>
      <c r="E26" s="35">
        <f>2.5/8</f>
        <v>0.3125</v>
      </c>
      <c r="F26" s="38"/>
      <c r="G26" s="39">
        <f>1200000/30</f>
        <v>40000</v>
      </c>
      <c r="H26" s="28">
        <f>+G26*E26</f>
        <v>12500</v>
      </c>
    </row>
    <row r="27" spans="2:8" s="12" customFormat="1" ht="15">
      <c r="B27" s="432"/>
      <c r="C27" s="433"/>
      <c r="D27" s="40"/>
      <c r="E27" s="41"/>
      <c r="F27" s="32"/>
      <c r="G27" s="33" t="s">
        <v>51</v>
      </c>
      <c r="H27" s="34">
        <f>SUM(H23:H26)</f>
        <v>29968.75</v>
      </c>
    </row>
    <row r="28" spans="2:8" s="12" customFormat="1" ht="15">
      <c r="B28" s="444" t="s">
        <v>52</v>
      </c>
      <c r="C28" s="445"/>
      <c r="D28" s="445"/>
      <c r="E28" s="445"/>
      <c r="F28" s="445"/>
      <c r="G28" s="445"/>
      <c r="H28" s="446"/>
    </row>
    <row r="29" spans="2:8" s="12" customFormat="1" ht="15">
      <c r="B29" s="432" t="s">
        <v>45</v>
      </c>
      <c r="C29" s="433"/>
      <c r="D29" s="20" t="s">
        <v>16</v>
      </c>
      <c r="E29" s="21" t="s">
        <v>27</v>
      </c>
      <c r="F29" s="22" t="s">
        <v>53</v>
      </c>
      <c r="G29" s="20" t="s">
        <v>29</v>
      </c>
      <c r="H29" s="23" t="s">
        <v>30</v>
      </c>
    </row>
    <row r="30" spans="2:8" s="12" customFormat="1" ht="30.75" customHeight="1">
      <c r="B30" s="432" t="s">
        <v>54</v>
      </c>
      <c r="C30" s="433"/>
      <c r="D30" s="24" t="s">
        <v>16</v>
      </c>
      <c r="E30" s="35">
        <v>5.0000000000000001E-3</v>
      </c>
      <c r="F30" s="42">
        <v>85000</v>
      </c>
      <c r="G30" s="42">
        <v>85000</v>
      </c>
      <c r="H30" s="28">
        <f>G30*E30</f>
        <v>425</v>
      </c>
    </row>
    <row r="31" spans="2:8" s="12" customFormat="1" ht="27.75" customHeight="1">
      <c r="B31" s="432" t="s">
        <v>55</v>
      </c>
      <c r="C31" s="433"/>
      <c r="D31" s="24" t="s">
        <v>16</v>
      </c>
      <c r="E31" s="43">
        <v>5.0000000000000001E-3</v>
      </c>
      <c r="F31" s="44">
        <v>170000</v>
      </c>
      <c r="G31" s="44">
        <v>170000</v>
      </c>
      <c r="H31" s="28">
        <f>G31*E31</f>
        <v>850</v>
      </c>
    </row>
    <row r="32" spans="2:8" s="12" customFormat="1" ht="15">
      <c r="B32" s="432"/>
      <c r="C32" s="433"/>
      <c r="D32" s="24"/>
      <c r="E32" s="43"/>
      <c r="F32" s="45"/>
      <c r="G32" s="46"/>
      <c r="H32" s="28"/>
    </row>
    <row r="33" spans="2:9" s="12" customFormat="1" ht="15">
      <c r="B33" s="432"/>
      <c r="C33" s="433"/>
      <c r="D33" s="24"/>
      <c r="E33" s="43"/>
      <c r="F33" s="45"/>
      <c r="G33" s="46"/>
      <c r="H33" s="28"/>
    </row>
    <row r="34" spans="2:9" s="12" customFormat="1" ht="30">
      <c r="B34" s="432"/>
      <c r="C34" s="433"/>
      <c r="D34" s="47"/>
      <c r="E34" s="48"/>
      <c r="F34" s="32"/>
      <c r="G34" s="33" t="s">
        <v>56</v>
      </c>
      <c r="H34" s="34">
        <f>SUM(H30:H33)</f>
        <v>1275</v>
      </c>
    </row>
    <row r="35" spans="2:9" s="12" customFormat="1" ht="15">
      <c r="B35" s="444" t="s">
        <v>57</v>
      </c>
      <c r="C35" s="445"/>
      <c r="D35" s="445"/>
      <c r="E35" s="445"/>
      <c r="F35" s="445"/>
      <c r="G35" s="445"/>
      <c r="H35" s="446"/>
    </row>
    <row r="36" spans="2:9" s="12" customFormat="1" ht="30">
      <c r="B36" s="432" t="s">
        <v>45</v>
      </c>
      <c r="C36" s="433"/>
      <c r="D36" s="20" t="s">
        <v>16</v>
      </c>
      <c r="E36" s="21" t="s">
        <v>27</v>
      </c>
      <c r="F36" s="22" t="s">
        <v>58</v>
      </c>
      <c r="G36" s="20" t="s">
        <v>29</v>
      </c>
      <c r="H36" s="23" t="s">
        <v>30</v>
      </c>
    </row>
    <row r="37" spans="2:9" s="12" customFormat="1" ht="33.75" customHeight="1">
      <c r="B37" s="432" t="s">
        <v>59</v>
      </c>
      <c r="C37" s="433"/>
      <c r="D37" s="24" t="s">
        <v>16</v>
      </c>
      <c r="E37" s="35">
        <v>5.0000000000000001E-3</v>
      </c>
      <c r="F37" s="42">
        <v>180000</v>
      </c>
      <c r="G37" s="42">
        <v>180000</v>
      </c>
      <c r="H37" s="28">
        <f>G37*E37</f>
        <v>900</v>
      </c>
    </row>
    <row r="38" spans="2:9" s="12" customFormat="1" ht="31.5" customHeight="1">
      <c r="B38" s="432" t="s">
        <v>60</v>
      </c>
      <c r="C38" s="433"/>
      <c r="D38" s="24" t="s">
        <v>16</v>
      </c>
      <c r="E38" s="35">
        <v>5.0000000000000001E-3</v>
      </c>
      <c r="F38" s="42">
        <v>6000</v>
      </c>
      <c r="G38" s="42">
        <v>6000</v>
      </c>
      <c r="H38" s="28">
        <f>G38*E38</f>
        <v>30</v>
      </c>
    </row>
    <row r="39" spans="2:9" s="12" customFormat="1" ht="15">
      <c r="B39" s="49"/>
      <c r="C39" s="50"/>
      <c r="D39" s="24"/>
      <c r="E39" s="35"/>
      <c r="F39" s="51"/>
      <c r="G39" s="52"/>
      <c r="H39" s="28"/>
    </row>
    <row r="40" spans="2:9" s="12" customFormat="1" ht="15">
      <c r="B40" s="432"/>
      <c r="C40" s="436"/>
      <c r="D40" s="20"/>
      <c r="E40" s="35"/>
      <c r="F40" s="51"/>
      <c r="G40" s="52"/>
      <c r="H40" s="28"/>
    </row>
    <row r="41" spans="2:9" s="12" customFormat="1" ht="15">
      <c r="B41" s="432"/>
      <c r="C41" s="436"/>
      <c r="D41" s="20"/>
      <c r="E41" s="53"/>
      <c r="F41" s="437" t="s">
        <v>61</v>
      </c>
      <c r="G41" s="438"/>
      <c r="H41" s="54">
        <f>SUM(H37:H40)</f>
        <v>930</v>
      </c>
      <c r="I41" s="55">
        <f>H41+H34+H27</f>
        <v>32173.75</v>
      </c>
    </row>
    <row r="42" spans="2:9" s="14" customFormat="1" ht="15">
      <c r="B42" s="439" t="s">
        <v>62</v>
      </c>
      <c r="C42" s="440"/>
      <c r="D42" s="440"/>
      <c r="E42" s="440"/>
      <c r="F42" s="440"/>
      <c r="G42" s="441"/>
      <c r="H42" s="56">
        <f>H41+H34+H27+H20</f>
        <v>66807.896844000003</v>
      </c>
    </row>
    <row r="43" spans="2:9" s="12" customFormat="1" ht="15">
      <c r="B43" s="57"/>
      <c r="C43" s="442"/>
      <c r="D43" s="442"/>
      <c r="E43" s="442"/>
      <c r="F43" s="442"/>
      <c r="G43" s="442"/>
      <c r="H43" s="443"/>
    </row>
    <row r="44" spans="2:9" s="14" customFormat="1" ht="15">
      <c r="B44" s="432" t="s">
        <v>63</v>
      </c>
      <c r="C44" s="433"/>
      <c r="D44" s="58"/>
      <c r="E44" s="434" t="s">
        <v>64</v>
      </c>
      <c r="F44" s="435"/>
      <c r="G44" s="59">
        <v>0.08</v>
      </c>
      <c r="H44" s="60">
        <f>G44*H42</f>
        <v>5344.6317475200003</v>
      </c>
    </row>
    <row r="45" spans="2:9" s="14" customFormat="1" ht="15">
      <c r="B45" s="432" t="s">
        <v>65</v>
      </c>
      <c r="C45" s="433"/>
      <c r="D45" s="58"/>
      <c r="E45" s="434" t="s">
        <v>64</v>
      </c>
      <c r="F45" s="435"/>
      <c r="G45" s="59">
        <v>0.03</v>
      </c>
      <c r="H45" s="60">
        <f>H42*G45</f>
        <v>2004.23690532</v>
      </c>
    </row>
    <row r="46" spans="2:9" s="14" customFormat="1" ht="15">
      <c r="B46" s="432" t="s">
        <v>66</v>
      </c>
      <c r="C46" s="433"/>
      <c r="D46" s="58"/>
      <c r="E46" s="434" t="s">
        <v>64</v>
      </c>
      <c r="F46" s="435"/>
      <c r="G46" s="59">
        <v>0.05</v>
      </c>
      <c r="H46" s="60">
        <f>G46*H42</f>
        <v>3340.3948422000003</v>
      </c>
    </row>
    <row r="47" spans="2:9" s="12" customFormat="1" ht="15">
      <c r="B47" s="429" t="s">
        <v>67</v>
      </c>
      <c r="C47" s="430"/>
      <c r="D47" s="430"/>
      <c r="E47" s="430"/>
      <c r="F47" s="430"/>
      <c r="G47" s="431"/>
      <c r="H47" s="61">
        <f>+H46+H45+H44+H42</f>
        <v>77497.160339039998</v>
      </c>
    </row>
    <row r="49" spans="2:8" s="12" customFormat="1" ht="15">
      <c r="B49" s="449" t="s">
        <v>21</v>
      </c>
      <c r="C49" s="449"/>
      <c r="D49" s="449"/>
      <c r="E49" s="449"/>
      <c r="F49" s="449"/>
      <c r="G49" s="449"/>
      <c r="H49" s="13" t="s">
        <v>22</v>
      </c>
    </row>
    <row r="50" spans="2:8" s="14" customFormat="1" ht="39" customHeight="1">
      <c r="B50" s="450" t="s">
        <v>68</v>
      </c>
      <c r="C50" s="450"/>
      <c r="D50" s="450"/>
      <c r="E50" s="450"/>
      <c r="F50" s="450"/>
      <c r="G50" s="450"/>
      <c r="H50" s="15" t="s">
        <v>24</v>
      </c>
    </row>
    <row r="51" spans="2:8" s="12" customFormat="1" ht="15">
      <c r="B51" s="16"/>
      <c r="C51" s="17"/>
      <c r="D51" s="17"/>
      <c r="E51" s="18"/>
      <c r="F51" s="17"/>
      <c r="G51" s="17"/>
      <c r="H51" s="19"/>
    </row>
    <row r="52" spans="2:8" s="12" customFormat="1" ht="15">
      <c r="B52" s="444" t="s">
        <v>25</v>
      </c>
      <c r="C52" s="445"/>
      <c r="D52" s="445"/>
      <c r="E52" s="445"/>
      <c r="F52" s="445"/>
      <c r="G52" s="445"/>
      <c r="H52" s="446"/>
    </row>
    <row r="53" spans="2:8" s="12" customFormat="1" ht="15">
      <c r="B53" s="451" t="s">
        <v>26</v>
      </c>
      <c r="C53" s="452"/>
      <c r="D53" s="20" t="s">
        <v>16</v>
      </c>
      <c r="E53" s="21" t="s">
        <v>27</v>
      </c>
      <c r="F53" s="22" t="s">
        <v>28</v>
      </c>
      <c r="G53" s="20" t="s">
        <v>29</v>
      </c>
      <c r="H53" s="23" t="s">
        <v>30</v>
      </c>
    </row>
    <row r="54" spans="2:8" s="12" customFormat="1" ht="15">
      <c r="B54" s="447" t="s">
        <v>69</v>
      </c>
      <c r="C54" s="448"/>
      <c r="D54" s="24" t="s">
        <v>15</v>
      </c>
      <c r="E54" s="25">
        <v>3</v>
      </c>
      <c r="F54" s="26">
        <v>0.05</v>
      </c>
      <c r="G54" s="27">
        <v>2475</v>
      </c>
      <c r="H54" s="28">
        <f t="shared" ref="H54:H63" si="1">+G54*E54+(G54*F54)</f>
        <v>7548.75</v>
      </c>
    </row>
    <row r="55" spans="2:8" s="12" customFormat="1" ht="15">
      <c r="B55" s="447" t="s">
        <v>32</v>
      </c>
      <c r="C55" s="448"/>
      <c r="D55" s="24" t="s">
        <v>16</v>
      </c>
      <c r="E55" s="25">
        <v>2</v>
      </c>
      <c r="F55" s="26">
        <v>0</v>
      </c>
      <c r="G55" s="27">
        <v>907.5</v>
      </c>
      <c r="H55" s="28">
        <f t="shared" si="1"/>
        <v>1815</v>
      </c>
    </row>
    <row r="56" spans="2:8" s="12" customFormat="1" ht="17.25" customHeight="1">
      <c r="B56" s="447" t="s">
        <v>70</v>
      </c>
      <c r="C56" s="448"/>
      <c r="D56" s="24" t="s">
        <v>16</v>
      </c>
      <c r="E56" s="25">
        <v>0.5</v>
      </c>
      <c r="F56" s="26">
        <v>0</v>
      </c>
      <c r="G56" s="27">
        <v>2392.5</v>
      </c>
      <c r="H56" s="28">
        <f t="shared" si="1"/>
        <v>1196.25</v>
      </c>
    </row>
    <row r="57" spans="2:8" s="12" customFormat="1" ht="15">
      <c r="B57" s="447" t="s">
        <v>71</v>
      </c>
      <c r="C57" s="448"/>
      <c r="D57" s="24" t="s">
        <v>16</v>
      </c>
      <c r="E57" s="25">
        <v>0.5</v>
      </c>
      <c r="F57" s="29">
        <v>0</v>
      </c>
      <c r="G57" s="30">
        <v>3135</v>
      </c>
      <c r="H57" s="28">
        <f t="shared" si="1"/>
        <v>1567.5</v>
      </c>
    </row>
    <row r="58" spans="2:8" s="12" customFormat="1" ht="15">
      <c r="B58" s="447" t="s">
        <v>35</v>
      </c>
      <c r="C58" s="448"/>
      <c r="D58" s="24" t="s">
        <v>16</v>
      </c>
      <c r="E58" s="25">
        <v>2</v>
      </c>
      <c r="F58" s="26">
        <v>0</v>
      </c>
      <c r="G58" s="27">
        <v>247.5</v>
      </c>
      <c r="H58" s="28">
        <f t="shared" si="1"/>
        <v>495</v>
      </c>
    </row>
    <row r="59" spans="2:8" s="12" customFormat="1" ht="15">
      <c r="B59" s="447" t="s">
        <v>36</v>
      </c>
      <c r="C59" s="448"/>
      <c r="D59" s="24" t="s">
        <v>15</v>
      </c>
      <c r="E59" s="25">
        <v>6</v>
      </c>
      <c r="F59" s="26">
        <v>0.05</v>
      </c>
      <c r="G59" s="27">
        <v>1732.5</v>
      </c>
      <c r="H59" s="28">
        <f t="shared" si="1"/>
        <v>10481.625</v>
      </c>
    </row>
    <row r="60" spans="2:8" s="12" customFormat="1" ht="15">
      <c r="B60" s="447" t="s">
        <v>37</v>
      </c>
      <c r="C60" s="448"/>
      <c r="D60" s="24" t="s">
        <v>15</v>
      </c>
      <c r="E60" s="25">
        <v>3</v>
      </c>
      <c r="F60" s="26">
        <v>0.05</v>
      </c>
      <c r="G60" s="27">
        <v>1567.5</v>
      </c>
      <c r="H60" s="28">
        <f t="shared" si="1"/>
        <v>4780.875</v>
      </c>
    </row>
    <row r="61" spans="2:8" s="12" customFormat="1" ht="15">
      <c r="B61" s="447" t="s">
        <v>38</v>
      </c>
      <c r="C61" s="448"/>
      <c r="D61" s="24" t="s">
        <v>16</v>
      </c>
      <c r="E61" s="25">
        <v>3</v>
      </c>
      <c r="F61" s="26">
        <v>0</v>
      </c>
      <c r="G61" s="27">
        <v>412.5</v>
      </c>
      <c r="H61" s="28">
        <f t="shared" si="1"/>
        <v>1237.5</v>
      </c>
    </row>
    <row r="62" spans="2:8" s="12" customFormat="1" ht="15">
      <c r="B62" s="447" t="s">
        <v>72</v>
      </c>
      <c r="C62" s="448"/>
      <c r="D62" s="24" t="s">
        <v>16</v>
      </c>
      <c r="E62" s="25">
        <v>0.01</v>
      </c>
      <c r="F62" s="29">
        <v>1E-3</v>
      </c>
      <c r="G62" s="30">
        <v>3630</v>
      </c>
      <c r="H62" s="28">
        <f t="shared" si="1"/>
        <v>39.930000000000007</v>
      </c>
    </row>
    <row r="63" spans="2:8" s="12" customFormat="1" ht="15">
      <c r="B63" s="447" t="s">
        <v>73</v>
      </c>
      <c r="C63" s="448"/>
      <c r="D63" s="24" t="s">
        <v>16</v>
      </c>
      <c r="E63" s="25">
        <v>1</v>
      </c>
      <c r="F63" s="26">
        <v>0</v>
      </c>
      <c r="G63" s="27">
        <v>6913.5</v>
      </c>
      <c r="H63" s="28">
        <f t="shared" si="1"/>
        <v>6913.5</v>
      </c>
    </row>
    <row r="64" spans="2:8" s="12" customFormat="1" ht="15">
      <c r="B64" s="447"/>
      <c r="C64" s="448"/>
      <c r="D64" s="24"/>
      <c r="E64" s="31"/>
      <c r="F64" s="32"/>
      <c r="G64" s="33" t="s">
        <v>43</v>
      </c>
      <c r="H64" s="34">
        <f>SUM(H54:H63)</f>
        <v>36075.93</v>
      </c>
    </row>
    <row r="65" spans="2:8" s="12" customFormat="1" ht="15">
      <c r="B65" s="444" t="s">
        <v>44</v>
      </c>
      <c r="C65" s="445"/>
      <c r="D65" s="445"/>
      <c r="E65" s="445"/>
      <c r="F65" s="445"/>
      <c r="G65" s="445"/>
      <c r="H65" s="446"/>
    </row>
    <row r="66" spans="2:8" s="12" customFormat="1" ht="15">
      <c r="B66" s="432" t="s">
        <v>45</v>
      </c>
      <c r="C66" s="433"/>
      <c r="D66" s="20" t="s">
        <v>16</v>
      </c>
      <c r="E66" s="21" t="s">
        <v>27</v>
      </c>
      <c r="F66" s="22"/>
      <c r="G66" s="20" t="s">
        <v>29</v>
      </c>
      <c r="H66" s="23" t="s">
        <v>30</v>
      </c>
    </row>
    <row r="67" spans="2:8" s="12" customFormat="1" ht="31.5" customHeight="1">
      <c r="B67" s="432" t="s">
        <v>46</v>
      </c>
      <c r="C67" s="433"/>
      <c r="D67" s="24" t="s">
        <v>47</v>
      </c>
      <c r="E67" s="35">
        <f>0.05/8</f>
        <v>6.2500000000000003E-3</v>
      </c>
      <c r="F67" s="36"/>
      <c r="G67" s="37">
        <f>2900000/30</f>
        <v>96666.666666666672</v>
      </c>
      <c r="H67" s="28">
        <f>+G67*E67</f>
        <v>604.16666666666674</v>
      </c>
    </row>
    <row r="68" spans="2:8" s="12" customFormat="1" ht="15">
      <c r="B68" s="432" t="s">
        <v>48</v>
      </c>
      <c r="C68" s="433"/>
      <c r="D68" s="24" t="s">
        <v>47</v>
      </c>
      <c r="E68" s="35">
        <f>0.025/8</f>
        <v>3.1250000000000002E-3</v>
      </c>
      <c r="F68" s="38"/>
      <c r="G68" s="39">
        <f>1900000/30</f>
        <v>63333.333333333336</v>
      </c>
      <c r="H68" s="28">
        <f>+G68*E68</f>
        <v>197.91666666666669</v>
      </c>
    </row>
    <row r="69" spans="2:8" s="12" customFormat="1" ht="15">
      <c r="B69" s="432" t="s">
        <v>49</v>
      </c>
      <c r="C69" s="433"/>
      <c r="D69" s="24" t="s">
        <v>47</v>
      </c>
      <c r="E69" s="35">
        <f>2.5/8</f>
        <v>0.3125</v>
      </c>
      <c r="F69" s="38"/>
      <c r="G69" s="39">
        <f>1600000/30</f>
        <v>53333.333333333336</v>
      </c>
      <c r="H69" s="28">
        <f>+G69*E69</f>
        <v>16666.666666666668</v>
      </c>
    </row>
    <row r="70" spans="2:8" s="12" customFormat="1" ht="15">
      <c r="B70" s="432" t="s">
        <v>50</v>
      </c>
      <c r="C70" s="433"/>
      <c r="D70" s="24" t="s">
        <v>47</v>
      </c>
      <c r="E70" s="35">
        <f>2.5/8</f>
        <v>0.3125</v>
      </c>
      <c r="F70" s="38"/>
      <c r="G70" s="39">
        <f>1200000/30</f>
        <v>40000</v>
      </c>
      <c r="H70" s="28">
        <f>+G70*E70</f>
        <v>12500</v>
      </c>
    </row>
    <row r="71" spans="2:8" s="12" customFormat="1" ht="15">
      <c r="B71" s="432"/>
      <c r="C71" s="433"/>
      <c r="D71" s="40"/>
      <c r="E71" s="41"/>
      <c r="F71" s="32"/>
      <c r="G71" s="33" t="s">
        <v>51</v>
      </c>
      <c r="H71" s="34">
        <f>SUM(H67:H70)</f>
        <v>29968.75</v>
      </c>
    </row>
    <row r="72" spans="2:8" s="12" customFormat="1" ht="15">
      <c r="B72" s="444" t="s">
        <v>52</v>
      </c>
      <c r="C72" s="445"/>
      <c r="D72" s="445"/>
      <c r="E72" s="445"/>
      <c r="F72" s="445"/>
      <c r="G72" s="445"/>
      <c r="H72" s="446"/>
    </row>
    <row r="73" spans="2:8" s="12" customFormat="1" ht="15">
      <c r="B73" s="432" t="s">
        <v>45</v>
      </c>
      <c r="C73" s="433"/>
      <c r="D73" s="20" t="s">
        <v>16</v>
      </c>
      <c r="E73" s="21" t="s">
        <v>27</v>
      </c>
      <c r="F73" s="22" t="s">
        <v>53</v>
      </c>
      <c r="G73" s="20" t="s">
        <v>29</v>
      </c>
      <c r="H73" s="23" t="s">
        <v>30</v>
      </c>
    </row>
    <row r="74" spans="2:8" s="12" customFormat="1" ht="30.75" customHeight="1">
      <c r="B74" s="432" t="s">
        <v>54</v>
      </c>
      <c r="C74" s="433"/>
      <c r="D74" s="24" t="s">
        <v>16</v>
      </c>
      <c r="E74" s="35">
        <v>5.0000000000000001E-3</v>
      </c>
      <c r="F74" s="42">
        <v>85000</v>
      </c>
      <c r="G74" s="42">
        <v>85000</v>
      </c>
      <c r="H74" s="28">
        <f>G74*E74</f>
        <v>425</v>
      </c>
    </row>
    <row r="75" spans="2:8" s="12" customFormat="1" ht="27.75" customHeight="1">
      <c r="B75" s="432" t="s">
        <v>55</v>
      </c>
      <c r="C75" s="433"/>
      <c r="D75" s="24" t="s">
        <v>16</v>
      </c>
      <c r="E75" s="43">
        <v>5.0000000000000001E-3</v>
      </c>
      <c r="F75" s="44">
        <v>170000</v>
      </c>
      <c r="G75" s="44">
        <v>170000</v>
      </c>
      <c r="H75" s="28">
        <f>G75*E75</f>
        <v>850</v>
      </c>
    </row>
    <row r="76" spans="2:8" s="12" customFormat="1" ht="15">
      <c r="B76" s="432"/>
      <c r="C76" s="433"/>
      <c r="D76" s="24"/>
      <c r="E76" s="43"/>
      <c r="F76" s="45"/>
      <c r="G76" s="46"/>
      <c r="H76" s="28"/>
    </row>
    <row r="77" spans="2:8" s="12" customFormat="1" ht="15">
      <c r="B77" s="432"/>
      <c r="C77" s="433"/>
      <c r="D77" s="24"/>
      <c r="E77" s="43"/>
      <c r="F77" s="45"/>
      <c r="G77" s="46"/>
      <c r="H77" s="28"/>
    </row>
    <row r="78" spans="2:8" s="12" customFormat="1" ht="30">
      <c r="B78" s="432"/>
      <c r="C78" s="433"/>
      <c r="D78" s="47"/>
      <c r="E78" s="48"/>
      <c r="F78" s="32"/>
      <c r="G78" s="33" t="s">
        <v>56</v>
      </c>
      <c r="H78" s="34">
        <f>SUM(H74:H77)</f>
        <v>1275</v>
      </c>
    </row>
    <row r="79" spans="2:8" s="12" customFormat="1" ht="15">
      <c r="B79" s="444" t="s">
        <v>57</v>
      </c>
      <c r="C79" s="445"/>
      <c r="D79" s="445"/>
      <c r="E79" s="445"/>
      <c r="F79" s="445"/>
      <c r="G79" s="445"/>
      <c r="H79" s="446"/>
    </row>
    <row r="80" spans="2:8" s="12" customFormat="1" ht="30">
      <c r="B80" s="432" t="s">
        <v>45</v>
      </c>
      <c r="C80" s="433"/>
      <c r="D80" s="20" t="s">
        <v>16</v>
      </c>
      <c r="E80" s="21" t="s">
        <v>27</v>
      </c>
      <c r="F80" s="22" t="s">
        <v>58</v>
      </c>
      <c r="G80" s="20" t="s">
        <v>29</v>
      </c>
      <c r="H80" s="23" t="s">
        <v>30</v>
      </c>
    </row>
    <row r="81" spans="2:9" s="12" customFormat="1" ht="33.75" customHeight="1">
      <c r="B81" s="432" t="s">
        <v>59</v>
      </c>
      <c r="C81" s="433"/>
      <c r="D81" s="24" t="s">
        <v>16</v>
      </c>
      <c r="E81" s="35">
        <v>5.0000000000000001E-3</v>
      </c>
      <c r="F81" s="42">
        <v>180000</v>
      </c>
      <c r="G81" s="42">
        <v>180000</v>
      </c>
      <c r="H81" s="28">
        <f>G81*E81</f>
        <v>900</v>
      </c>
    </row>
    <row r="82" spans="2:9" s="12" customFormat="1" ht="31.5" customHeight="1">
      <c r="B82" s="432" t="s">
        <v>60</v>
      </c>
      <c r="C82" s="433"/>
      <c r="D82" s="24" t="s">
        <v>16</v>
      </c>
      <c r="E82" s="35">
        <v>5.0000000000000001E-3</v>
      </c>
      <c r="F82" s="42">
        <v>6000</v>
      </c>
      <c r="G82" s="42">
        <v>6000</v>
      </c>
      <c r="H82" s="28">
        <f>G82*E82</f>
        <v>30</v>
      </c>
    </row>
    <row r="83" spans="2:9" s="12" customFormat="1" ht="15">
      <c r="B83" s="49"/>
      <c r="C83" s="50"/>
      <c r="D83" s="24"/>
      <c r="E83" s="35"/>
      <c r="F83" s="51"/>
      <c r="G83" s="52"/>
      <c r="H83" s="28"/>
    </row>
    <row r="84" spans="2:9" s="12" customFormat="1" ht="15">
      <c r="B84" s="432"/>
      <c r="C84" s="436"/>
      <c r="D84" s="20"/>
      <c r="E84" s="35"/>
      <c r="F84" s="51"/>
      <c r="G84" s="52"/>
      <c r="H84" s="28"/>
    </row>
    <row r="85" spans="2:9" s="12" customFormat="1" ht="15">
      <c r="B85" s="432"/>
      <c r="C85" s="436"/>
      <c r="D85" s="20"/>
      <c r="E85" s="53"/>
      <c r="F85" s="437" t="s">
        <v>61</v>
      </c>
      <c r="G85" s="438"/>
      <c r="H85" s="54">
        <f>SUM(H81:H84)</f>
        <v>930</v>
      </c>
      <c r="I85" s="55">
        <f>H85+H78+H71</f>
        <v>32173.75</v>
      </c>
    </row>
    <row r="86" spans="2:9" s="14" customFormat="1" ht="15">
      <c r="B86" s="439" t="s">
        <v>62</v>
      </c>
      <c r="C86" s="440"/>
      <c r="D86" s="440"/>
      <c r="E86" s="440"/>
      <c r="F86" s="440"/>
      <c r="G86" s="441"/>
      <c r="H86" s="56">
        <f>H85+H78+H71+H64</f>
        <v>68249.679999999993</v>
      </c>
    </row>
    <row r="87" spans="2:9" s="12" customFormat="1" ht="15">
      <c r="B87" s="57"/>
      <c r="C87" s="442"/>
      <c r="D87" s="442"/>
      <c r="E87" s="442"/>
      <c r="F87" s="442"/>
      <c r="G87" s="442"/>
      <c r="H87" s="443"/>
    </row>
    <row r="88" spans="2:9" s="14" customFormat="1" ht="15">
      <c r="B88" s="432" t="s">
        <v>63</v>
      </c>
      <c r="C88" s="433"/>
      <c r="D88" s="58"/>
      <c r="E88" s="434" t="s">
        <v>64</v>
      </c>
      <c r="F88" s="435"/>
      <c r="G88" s="59">
        <v>0.08</v>
      </c>
      <c r="H88" s="60">
        <f>G88*H86</f>
        <v>5459.9743999999992</v>
      </c>
    </row>
    <row r="89" spans="2:9" s="14" customFormat="1" ht="15">
      <c r="B89" s="432" t="s">
        <v>65</v>
      </c>
      <c r="C89" s="433"/>
      <c r="D89" s="58"/>
      <c r="E89" s="434" t="s">
        <v>64</v>
      </c>
      <c r="F89" s="435"/>
      <c r="G89" s="59">
        <v>0.03</v>
      </c>
      <c r="H89" s="60">
        <f>H86*G89</f>
        <v>2047.4903999999997</v>
      </c>
    </row>
    <row r="90" spans="2:9" s="14" customFormat="1" ht="15">
      <c r="B90" s="432" t="s">
        <v>66</v>
      </c>
      <c r="C90" s="433"/>
      <c r="D90" s="58"/>
      <c r="E90" s="434" t="s">
        <v>64</v>
      </c>
      <c r="F90" s="435"/>
      <c r="G90" s="59">
        <v>0.05</v>
      </c>
      <c r="H90" s="60">
        <f>G90*H86</f>
        <v>3412.4839999999999</v>
      </c>
    </row>
    <row r="91" spans="2:9" s="12" customFormat="1" ht="15">
      <c r="B91" s="429" t="s">
        <v>67</v>
      </c>
      <c r="C91" s="430"/>
      <c r="D91" s="430"/>
      <c r="E91" s="430"/>
      <c r="F91" s="430"/>
      <c r="G91" s="431"/>
      <c r="H91" s="61">
        <f>+H90+H89+H88+H86</f>
        <v>79169.628799999991</v>
      </c>
    </row>
    <row r="93" spans="2:9" s="12" customFormat="1" ht="15">
      <c r="B93" s="449" t="s">
        <v>21</v>
      </c>
      <c r="C93" s="449"/>
      <c r="D93" s="449"/>
      <c r="E93" s="449"/>
      <c r="F93" s="449"/>
      <c r="G93" s="449"/>
      <c r="H93" s="13" t="s">
        <v>22</v>
      </c>
    </row>
    <row r="94" spans="2:9" s="14" customFormat="1" ht="39" customHeight="1">
      <c r="B94" s="450" t="s">
        <v>74</v>
      </c>
      <c r="C94" s="450"/>
      <c r="D94" s="450"/>
      <c r="E94" s="450"/>
      <c r="F94" s="450"/>
      <c r="G94" s="450"/>
      <c r="H94" s="15" t="s">
        <v>24</v>
      </c>
    </row>
    <row r="95" spans="2:9" s="12" customFormat="1" ht="15">
      <c r="B95" s="16"/>
      <c r="C95" s="17"/>
      <c r="D95" s="17"/>
      <c r="E95" s="18"/>
      <c r="F95" s="17"/>
      <c r="G95" s="17"/>
      <c r="H95" s="19"/>
    </row>
    <row r="96" spans="2:9" s="12" customFormat="1" ht="15">
      <c r="B96" s="444" t="s">
        <v>25</v>
      </c>
      <c r="C96" s="445"/>
      <c r="D96" s="445"/>
      <c r="E96" s="445"/>
      <c r="F96" s="445"/>
      <c r="G96" s="445"/>
      <c r="H96" s="446"/>
    </row>
    <row r="97" spans="2:8" s="12" customFormat="1" ht="15">
      <c r="B97" s="451" t="s">
        <v>26</v>
      </c>
      <c r="C97" s="452"/>
      <c r="D97" s="20" t="s">
        <v>16</v>
      </c>
      <c r="E97" s="21" t="s">
        <v>27</v>
      </c>
      <c r="F97" s="22" t="s">
        <v>28</v>
      </c>
      <c r="G97" s="20" t="s">
        <v>29</v>
      </c>
      <c r="H97" s="23" t="s">
        <v>30</v>
      </c>
    </row>
    <row r="98" spans="2:8" s="12" customFormat="1" ht="15">
      <c r="B98" s="447" t="s">
        <v>69</v>
      </c>
      <c r="C98" s="448"/>
      <c r="D98" s="24" t="s">
        <v>15</v>
      </c>
      <c r="E98" s="25">
        <v>3</v>
      </c>
      <c r="F98" s="26">
        <v>0.05</v>
      </c>
      <c r="G98" s="27">
        <v>2475</v>
      </c>
      <c r="H98" s="28">
        <f t="shared" ref="H98:H107" si="2">+G98*E98+(G98*F98)</f>
        <v>7548.75</v>
      </c>
    </row>
    <row r="99" spans="2:8" s="12" customFormat="1" ht="15">
      <c r="B99" s="447" t="s">
        <v>32</v>
      </c>
      <c r="C99" s="448"/>
      <c r="D99" s="24" t="s">
        <v>16</v>
      </c>
      <c r="E99" s="25">
        <v>2</v>
      </c>
      <c r="F99" s="26">
        <v>0</v>
      </c>
      <c r="G99" s="27">
        <v>907.5</v>
      </c>
      <c r="H99" s="28">
        <f t="shared" si="2"/>
        <v>1815</v>
      </c>
    </row>
    <row r="100" spans="2:8" s="12" customFormat="1" ht="17.25" customHeight="1">
      <c r="B100" s="447" t="s">
        <v>70</v>
      </c>
      <c r="C100" s="448"/>
      <c r="D100" s="24" t="s">
        <v>16</v>
      </c>
      <c r="E100" s="25">
        <v>0</v>
      </c>
      <c r="F100" s="26">
        <v>0</v>
      </c>
      <c r="G100" s="27">
        <v>2392.5</v>
      </c>
      <c r="H100" s="28">
        <f t="shared" si="2"/>
        <v>0</v>
      </c>
    </row>
    <row r="101" spans="2:8" s="12" customFormat="1" ht="15">
      <c r="B101" s="447" t="s">
        <v>71</v>
      </c>
      <c r="C101" s="448"/>
      <c r="D101" s="24" t="s">
        <v>16</v>
      </c>
      <c r="E101" s="25">
        <v>1</v>
      </c>
      <c r="F101" s="29">
        <v>0</v>
      </c>
      <c r="G101" s="30">
        <v>3135</v>
      </c>
      <c r="H101" s="28">
        <f t="shared" si="2"/>
        <v>3135</v>
      </c>
    </row>
    <row r="102" spans="2:8" s="12" customFormat="1" ht="15">
      <c r="B102" s="447" t="s">
        <v>35</v>
      </c>
      <c r="C102" s="448"/>
      <c r="D102" s="24" t="s">
        <v>16</v>
      </c>
      <c r="E102" s="25">
        <v>2</v>
      </c>
      <c r="F102" s="26">
        <v>0</v>
      </c>
      <c r="G102" s="27">
        <v>247.5</v>
      </c>
      <c r="H102" s="28">
        <f t="shared" si="2"/>
        <v>495</v>
      </c>
    </row>
    <row r="103" spans="2:8" s="12" customFormat="1" ht="15">
      <c r="B103" s="447" t="s">
        <v>36</v>
      </c>
      <c r="C103" s="448"/>
      <c r="D103" s="24" t="s">
        <v>15</v>
      </c>
      <c r="E103" s="25">
        <v>6</v>
      </c>
      <c r="F103" s="26">
        <v>0.05</v>
      </c>
      <c r="G103" s="27">
        <v>1732.5</v>
      </c>
      <c r="H103" s="28">
        <f t="shared" si="2"/>
        <v>10481.625</v>
      </c>
    </row>
    <row r="104" spans="2:8" s="12" customFormat="1" ht="15">
      <c r="B104" s="447" t="s">
        <v>37</v>
      </c>
      <c r="C104" s="448"/>
      <c r="D104" s="24" t="s">
        <v>15</v>
      </c>
      <c r="E104" s="25">
        <v>3</v>
      </c>
      <c r="F104" s="26">
        <v>0.05</v>
      </c>
      <c r="G104" s="27">
        <v>1567.5</v>
      </c>
      <c r="H104" s="28">
        <f t="shared" si="2"/>
        <v>4780.875</v>
      </c>
    </row>
    <row r="105" spans="2:8" s="12" customFormat="1" ht="15">
      <c r="B105" s="447" t="s">
        <v>38</v>
      </c>
      <c r="C105" s="448"/>
      <c r="D105" s="24" t="s">
        <v>16</v>
      </c>
      <c r="E105" s="25">
        <v>3</v>
      </c>
      <c r="F105" s="26">
        <v>0</v>
      </c>
      <c r="G105" s="27">
        <v>412.5</v>
      </c>
      <c r="H105" s="28">
        <f t="shared" si="2"/>
        <v>1237.5</v>
      </c>
    </row>
    <row r="106" spans="2:8" s="12" customFormat="1" ht="15">
      <c r="B106" s="447" t="s">
        <v>72</v>
      </c>
      <c r="C106" s="448"/>
      <c r="D106" s="24" t="s">
        <v>16</v>
      </c>
      <c r="E106" s="25">
        <v>0.01</v>
      </c>
      <c r="F106" s="29">
        <v>1E-3</v>
      </c>
      <c r="G106" s="30">
        <v>3630</v>
      </c>
      <c r="H106" s="28">
        <f t="shared" si="2"/>
        <v>39.930000000000007</v>
      </c>
    </row>
    <row r="107" spans="2:8" s="12" customFormat="1" ht="15">
      <c r="B107" s="447" t="s">
        <v>75</v>
      </c>
      <c r="C107" s="448"/>
      <c r="D107" s="24" t="s">
        <v>16</v>
      </c>
      <c r="E107" s="25">
        <v>1</v>
      </c>
      <c r="F107" s="26">
        <v>0</v>
      </c>
      <c r="G107" s="27">
        <v>60225</v>
      </c>
      <c r="H107" s="28">
        <f t="shared" si="2"/>
        <v>60225</v>
      </c>
    </row>
    <row r="108" spans="2:8" s="12" customFormat="1" ht="15">
      <c r="B108" s="447"/>
      <c r="C108" s="448"/>
      <c r="D108" s="24"/>
      <c r="E108" s="31"/>
      <c r="F108" s="32"/>
      <c r="G108" s="33" t="s">
        <v>43</v>
      </c>
      <c r="H108" s="34">
        <f>SUM(H98:H107)</f>
        <v>89758.68</v>
      </c>
    </row>
    <row r="109" spans="2:8" s="12" customFormat="1" ht="15">
      <c r="B109" s="444" t="s">
        <v>44</v>
      </c>
      <c r="C109" s="445"/>
      <c r="D109" s="445"/>
      <c r="E109" s="445"/>
      <c r="F109" s="445"/>
      <c r="G109" s="445"/>
      <c r="H109" s="446"/>
    </row>
    <row r="110" spans="2:8" s="12" customFormat="1" ht="15">
      <c r="B110" s="432" t="s">
        <v>45</v>
      </c>
      <c r="C110" s="433"/>
      <c r="D110" s="20" t="s">
        <v>16</v>
      </c>
      <c r="E110" s="21" t="s">
        <v>27</v>
      </c>
      <c r="F110" s="22"/>
      <c r="G110" s="20" t="s">
        <v>29</v>
      </c>
      <c r="H110" s="23" t="s">
        <v>30</v>
      </c>
    </row>
    <row r="111" spans="2:8" s="12" customFormat="1" ht="31.5" customHeight="1">
      <c r="B111" s="432" t="s">
        <v>46</v>
      </c>
      <c r="C111" s="433"/>
      <c r="D111" s="24" t="s">
        <v>47</v>
      </c>
      <c r="E111" s="35">
        <f>0.05/8</f>
        <v>6.2500000000000003E-3</v>
      </c>
      <c r="F111" s="36"/>
      <c r="G111" s="37">
        <f>2900000/30</f>
        <v>96666.666666666672</v>
      </c>
      <c r="H111" s="28">
        <f>+G111*E111</f>
        <v>604.16666666666674</v>
      </c>
    </row>
    <row r="112" spans="2:8" s="12" customFormat="1" ht="15">
      <c r="B112" s="432" t="s">
        <v>48</v>
      </c>
      <c r="C112" s="433"/>
      <c r="D112" s="24" t="s">
        <v>47</v>
      </c>
      <c r="E112" s="35">
        <f>0.025/8</f>
        <v>3.1250000000000002E-3</v>
      </c>
      <c r="F112" s="38"/>
      <c r="G112" s="39">
        <f>1900000/30</f>
        <v>63333.333333333336</v>
      </c>
      <c r="H112" s="28">
        <f>+G112*E112</f>
        <v>197.91666666666669</v>
      </c>
    </row>
    <row r="113" spans="2:8" s="12" customFormat="1" ht="15">
      <c r="B113" s="432" t="s">
        <v>49</v>
      </c>
      <c r="C113" s="433"/>
      <c r="D113" s="24" t="s">
        <v>47</v>
      </c>
      <c r="E113" s="35">
        <f>2.5/8</f>
        <v>0.3125</v>
      </c>
      <c r="F113" s="38"/>
      <c r="G113" s="39">
        <f>1600000/30</f>
        <v>53333.333333333336</v>
      </c>
      <c r="H113" s="28">
        <f>+G113*E113</f>
        <v>16666.666666666668</v>
      </c>
    </row>
    <row r="114" spans="2:8" s="12" customFormat="1" ht="15">
      <c r="B114" s="432" t="s">
        <v>50</v>
      </c>
      <c r="C114" s="433"/>
      <c r="D114" s="24" t="s">
        <v>47</v>
      </c>
      <c r="E114" s="35">
        <f>2.5/8</f>
        <v>0.3125</v>
      </c>
      <c r="F114" s="38"/>
      <c r="G114" s="39">
        <f>1200000/30</f>
        <v>40000</v>
      </c>
      <c r="H114" s="28">
        <f>+G114*E114</f>
        <v>12500</v>
      </c>
    </row>
    <row r="115" spans="2:8" s="12" customFormat="1" ht="15">
      <c r="B115" s="432"/>
      <c r="C115" s="433"/>
      <c r="D115" s="40"/>
      <c r="E115" s="41"/>
      <c r="F115" s="32"/>
      <c r="G115" s="33" t="s">
        <v>51</v>
      </c>
      <c r="H115" s="34">
        <f>SUM(H111:H114)</f>
        <v>29968.75</v>
      </c>
    </row>
    <row r="116" spans="2:8" s="12" customFormat="1" ht="15">
      <c r="B116" s="444" t="s">
        <v>52</v>
      </c>
      <c r="C116" s="445"/>
      <c r="D116" s="445"/>
      <c r="E116" s="445"/>
      <c r="F116" s="445"/>
      <c r="G116" s="445"/>
      <c r="H116" s="446"/>
    </row>
    <row r="117" spans="2:8" s="12" customFormat="1" ht="15">
      <c r="B117" s="432" t="s">
        <v>45</v>
      </c>
      <c r="C117" s="433"/>
      <c r="D117" s="20" t="s">
        <v>16</v>
      </c>
      <c r="E117" s="21" t="s">
        <v>27</v>
      </c>
      <c r="F117" s="22" t="s">
        <v>53</v>
      </c>
      <c r="G117" s="20" t="s">
        <v>29</v>
      </c>
      <c r="H117" s="23" t="s">
        <v>30</v>
      </c>
    </row>
    <row r="118" spans="2:8" s="12" customFormat="1" ht="30.75" customHeight="1">
      <c r="B118" s="432" t="s">
        <v>54</v>
      </c>
      <c r="C118" s="433"/>
      <c r="D118" s="24" t="s">
        <v>16</v>
      </c>
      <c r="E118" s="35">
        <v>5.0000000000000001E-3</v>
      </c>
      <c r="F118" s="42">
        <v>85000</v>
      </c>
      <c r="G118" s="42">
        <v>85000</v>
      </c>
      <c r="H118" s="28">
        <f>G118*E118</f>
        <v>425</v>
      </c>
    </row>
    <row r="119" spans="2:8" s="12" customFormat="1" ht="27.75" customHeight="1">
      <c r="B119" s="432" t="s">
        <v>55</v>
      </c>
      <c r="C119" s="433"/>
      <c r="D119" s="24" t="s">
        <v>16</v>
      </c>
      <c r="E119" s="43">
        <v>5.0000000000000001E-3</v>
      </c>
      <c r="F119" s="44">
        <v>170000</v>
      </c>
      <c r="G119" s="44">
        <v>170000</v>
      </c>
      <c r="H119" s="28">
        <f>G119*E119</f>
        <v>850</v>
      </c>
    </row>
    <row r="120" spans="2:8" s="12" customFormat="1" ht="15">
      <c r="B120" s="432"/>
      <c r="C120" s="433"/>
      <c r="D120" s="24"/>
      <c r="E120" s="43"/>
      <c r="F120" s="45"/>
      <c r="G120" s="46"/>
      <c r="H120" s="28"/>
    </row>
    <row r="121" spans="2:8" s="12" customFormat="1" ht="15">
      <c r="B121" s="432"/>
      <c r="C121" s="433"/>
      <c r="D121" s="24"/>
      <c r="E121" s="43"/>
      <c r="F121" s="45"/>
      <c r="G121" s="46"/>
      <c r="H121" s="28"/>
    </row>
    <row r="122" spans="2:8" s="12" customFormat="1" ht="30">
      <c r="B122" s="432"/>
      <c r="C122" s="433"/>
      <c r="D122" s="47"/>
      <c r="E122" s="48"/>
      <c r="F122" s="32"/>
      <c r="G122" s="33" t="s">
        <v>56</v>
      </c>
      <c r="H122" s="34">
        <f>SUM(H118:H121)</f>
        <v>1275</v>
      </c>
    </row>
    <row r="123" spans="2:8" s="12" customFormat="1" ht="15">
      <c r="B123" s="444" t="s">
        <v>57</v>
      </c>
      <c r="C123" s="445"/>
      <c r="D123" s="445"/>
      <c r="E123" s="445"/>
      <c r="F123" s="445"/>
      <c r="G123" s="445"/>
      <c r="H123" s="446"/>
    </row>
    <row r="124" spans="2:8" s="12" customFormat="1" ht="30">
      <c r="B124" s="432" t="s">
        <v>45</v>
      </c>
      <c r="C124" s="433"/>
      <c r="D124" s="20" t="s">
        <v>16</v>
      </c>
      <c r="E124" s="21" t="s">
        <v>27</v>
      </c>
      <c r="F124" s="22" t="s">
        <v>58</v>
      </c>
      <c r="G124" s="20" t="s">
        <v>29</v>
      </c>
      <c r="H124" s="23" t="s">
        <v>30</v>
      </c>
    </row>
    <row r="125" spans="2:8" s="12" customFormat="1" ht="33.75" customHeight="1">
      <c r="B125" s="432" t="s">
        <v>59</v>
      </c>
      <c r="C125" s="433"/>
      <c r="D125" s="24" t="s">
        <v>16</v>
      </c>
      <c r="E125" s="35">
        <v>5.0000000000000001E-3</v>
      </c>
      <c r="F125" s="42">
        <v>180000</v>
      </c>
      <c r="G125" s="42">
        <v>180000</v>
      </c>
      <c r="H125" s="28">
        <f>G125*E125</f>
        <v>900</v>
      </c>
    </row>
    <row r="126" spans="2:8" s="12" customFormat="1" ht="31.5" customHeight="1">
      <c r="B126" s="432" t="s">
        <v>60</v>
      </c>
      <c r="C126" s="433"/>
      <c r="D126" s="24" t="s">
        <v>16</v>
      </c>
      <c r="E126" s="35">
        <v>5.0000000000000001E-3</v>
      </c>
      <c r="F126" s="42">
        <v>6000</v>
      </c>
      <c r="G126" s="42">
        <v>6000</v>
      </c>
      <c r="H126" s="28">
        <f>G126*E126</f>
        <v>30</v>
      </c>
    </row>
    <row r="127" spans="2:8" s="12" customFormat="1" ht="15">
      <c r="B127" s="49"/>
      <c r="C127" s="50"/>
      <c r="D127" s="24"/>
      <c r="E127" s="35"/>
      <c r="F127" s="51"/>
      <c r="G127" s="52"/>
      <c r="H127" s="28"/>
    </row>
    <row r="128" spans="2:8" s="12" customFormat="1" ht="15">
      <c r="B128" s="432"/>
      <c r="C128" s="436"/>
      <c r="D128" s="20"/>
      <c r="E128" s="35"/>
      <c r="F128" s="51"/>
      <c r="G128" s="52"/>
      <c r="H128" s="28"/>
    </row>
    <row r="129" spans="2:9" s="12" customFormat="1" ht="15">
      <c r="B129" s="432"/>
      <c r="C129" s="436"/>
      <c r="D129" s="20"/>
      <c r="E129" s="53"/>
      <c r="F129" s="437" t="s">
        <v>61</v>
      </c>
      <c r="G129" s="438"/>
      <c r="H129" s="54">
        <f>SUM(H125:H128)</f>
        <v>930</v>
      </c>
      <c r="I129" s="55">
        <f>H129+H122+H115</f>
        <v>32173.75</v>
      </c>
    </row>
    <row r="130" spans="2:9" s="14" customFormat="1" ht="15">
      <c r="B130" s="439" t="s">
        <v>62</v>
      </c>
      <c r="C130" s="440"/>
      <c r="D130" s="440"/>
      <c r="E130" s="440"/>
      <c r="F130" s="440"/>
      <c r="G130" s="441"/>
      <c r="H130" s="56">
        <f>H129+H122+H115+H108</f>
        <v>121932.43</v>
      </c>
    </row>
    <row r="131" spans="2:9" s="12" customFormat="1" ht="15">
      <c r="B131" s="57"/>
      <c r="C131" s="442"/>
      <c r="D131" s="442"/>
      <c r="E131" s="442"/>
      <c r="F131" s="442"/>
      <c r="G131" s="442"/>
      <c r="H131" s="443"/>
    </row>
    <row r="132" spans="2:9" s="14" customFormat="1" ht="15">
      <c r="B132" s="432" t="s">
        <v>63</v>
      </c>
      <c r="C132" s="433"/>
      <c r="D132" s="58"/>
      <c r="E132" s="434" t="s">
        <v>64</v>
      </c>
      <c r="F132" s="435"/>
      <c r="G132" s="59">
        <v>0.08</v>
      </c>
      <c r="H132" s="60">
        <f>G132*H130</f>
        <v>9754.5944</v>
      </c>
    </row>
    <row r="133" spans="2:9" s="14" customFormat="1" ht="15">
      <c r="B133" s="432" t="s">
        <v>65</v>
      </c>
      <c r="C133" s="433"/>
      <c r="D133" s="58"/>
      <c r="E133" s="434" t="s">
        <v>64</v>
      </c>
      <c r="F133" s="435"/>
      <c r="G133" s="59">
        <v>0.03</v>
      </c>
      <c r="H133" s="60">
        <f>H130*G133</f>
        <v>3657.9728999999998</v>
      </c>
    </row>
    <row r="134" spans="2:9" s="14" customFormat="1" ht="15">
      <c r="B134" s="432" t="s">
        <v>66</v>
      </c>
      <c r="C134" s="433"/>
      <c r="D134" s="58"/>
      <c r="E134" s="434" t="s">
        <v>64</v>
      </c>
      <c r="F134" s="435"/>
      <c r="G134" s="59">
        <v>0.05</v>
      </c>
      <c r="H134" s="60">
        <f>G134*H130</f>
        <v>6096.6215000000002</v>
      </c>
    </row>
    <row r="135" spans="2:9" s="12" customFormat="1" ht="15">
      <c r="B135" s="429" t="s">
        <v>67</v>
      </c>
      <c r="C135" s="430"/>
      <c r="D135" s="430"/>
      <c r="E135" s="430"/>
      <c r="F135" s="430"/>
      <c r="G135" s="431"/>
      <c r="H135" s="61">
        <f>+H134+H133+H132+H130</f>
        <v>141441.6188</v>
      </c>
    </row>
    <row r="137" spans="2:9" s="12" customFormat="1" ht="15">
      <c r="B137" s="449" t="s">
        <v>21</v>
      </c>
      <c r="C137" s="449"/>
      <c r="D137" s="449"/>
      <c r="E137" s="449"/>
      <c r="F137" s="449"/>
      <c r="G137" s="449"/>
      <c r="H137" s="13" t="s">
        <v>22</v>
      </c>
    </row>
    <row r="138" spans="2:9" s="14" customFormat="1" ht="39" customHeight="1">
      <c r="B138" s="450" t="s">
        <v>76</v>
      </c>
      <c r="C138" s="450"/>
      <c r="D138" s="450"/>
      <c r="E138" s="450"/>
      <c r="F138" s="450"/>
      <c r="G138" s="450"/>
      <c r="H138" s="15" t="s">
        <v>24</v>
      </c>
    </row>
    <row r="139" spans="2:9" s="12" customFormat="1" ht="15">
      <c r="B139" s="16"/>
      <c r="C139" s="17"/>
      <c r="D139" s="17"/>
      <c r="E139" s="18"/>
      <c r="F139" s="17"/>
      <c r="G139" s="17"/>
      <c r="H139" s="19"/>
    </row>
    <row r="140" spans="2:9" s="12" customFormat="1" ht="15">
      <c r="B140" s="444" t="s">
        <v>25</v>
      </c>
      <c r="C140" s="445"/>
      <c r="D140" s="445"/>
      <c r="E140" s="445"/>
      <c r="F140" s="445"/>
      <c r="G140" s="445"/>
      <c r="H140" s="446"/>
    </row>
    <row r="141" spans="2:9" s="12" customFormat="1" ht="15">
      <c r="B141" s="451" t="s">
        <v>26</v>
      </c>
      <c r="C141" s="452"/>
      <c r="D141" s="20" t="s">
        <v>16</v>
      </c>
      <c r="E141" s="21" t="s">
        <v>27</v>
      </c>
      <c r="F141" s="22" t="s">
        <v>28</v>
      </c>
      <c r="G141" s="20" t="s">
        <v>29</v>
      </c>
      <c r="H141" s="23" t="s">
        <v>30</v>
      </c>
    </row>
    <row r="142" spans="2:9" s="12" customFormat="1" ht="15">
      <c r="B142" s="447" t="s">
        <v>69</v>
      </c>
      <c r="C142" s="448"/>
      <c r="D142" s="24" t="s">
        <v>15</v>
      </c>
      <c r="E142" s="25">
        <v>3</v>
      </c>
      <c r="F142" s="26">
        <v>0.05</v>
      </c>
      <c r="G142" s="27">
        <v>2475</v>
      </c>
      <c r="H142" s="28">
        <f t="shared" ref="H142:H151" si="3">+G142*E142+(G142*F142)</f>
        <v>7548.75</v>
      </c>
    </row>
    <row r="143" spans="2:9" s="12" customFormat="1" ht="15">
      <c r="B143" s="447" t="s">
        <v>32</v>
      </c>
      <c r="C143" s="448"/>
      <c r="D143" s="24" t="s">
        <v>16</v>
      </c>
      <c r="E143" s="25">
        <v>2</v>
      </c>
      <c r="F143" s="26">
        <v>0</v>
      </c>
      <c r="G143" s="27">
        <v>907.5</v>
      </c>
      <c r="H143" s="28">
        <f t="shared" si="3"/>
        <v>1815</v>
      </c>
    </row>
    <row r="144" spans="2:9" s="12" customFormat="1" ht="17.25" customHeight="1">
      <c r="B144" s="447" t="s">
        <v>77</v>
      </c>
      <c r="C144" s="448"/>
      <c r="D144" s="24" t="s">
        <v>16</v>
      </c>
      <c r="E144" s="25">
        <v>2</v>
      </c>
      <c r="F144" s="26">
        <v>0</v>
      </c>
      <c r="G144" s="27">
        <v>53955</v>
      </c>
      <c r="H144" s="28">
        <f t="shared" si="3"/>
        <v>107910</v>
      </c>
    </row>
    <row r="145" spans="2:8" s="12" customFormat="1" ht="15">
      <c r="B145" s="447" t="s">
        <v>71</v>
      </c>
      <c r="C145" s="448"/>
      <c r="D145" s="24" t="s">
        <v>16</v>
      </c>
      <c r="E145" s="25">
        <v>1</v>
      </c>
      <c r="F145" s="29">
        <v>0</v>
      </c>
      <c r="G145" s="30">
        <v>3135</v>
      </c>
      <c r="H145" s="28">
        <f t="shared" si="3"/>
        <v>3135</v>
      </c>
    </row>
    <row r="146" spans="2:8" s="12" customFormat="1" ht="15">
      <c r="B146" s="447" t="s">
        <v>35</v>
      </c>
      <c r="C146" s="448"/>
      <c r="D146" s="24" t="s">
        <v>16</v>
      </c>
      <c r="E146" s="25">
        <v>2</v>
      </c>
      <c r="F146" s="26">
        <v>0</v>
      </c>
      <c r="G146" s="27">
        <v>247.5</v>
      </c>
      <c r="H146" s="28">
        <f t="shared" si="3"/>
        <v>495</v>
      </c>
    </row>
    <row r="147" spans="2:8" s="12" customFormat="1" ht="15">
      <c r="B147" s="447" t="s">
        <v>36</v>
      </c>
      <c r="C147" s="448"/>
      <c r="D147" s="24" t="s">
        <v>15</v>
      </c>
      <c r="E147" s="25">
        <v>6</v>
      </c>
      <c r="F147" s="26">
        <v>0.05</v>
      </c>
      <c r="G147" s="27">
        <v>1732.5</v>
      </c>
      <c r="H147" s="28">
        <f t="shared" si="3"/>
        <v>10481.625</v>
      </c>
    </row>
    <row r="148" spans="2:8" s="12" customFormat="1" ht="15">
      <c r="B148" s="447" t="s">
        <v>37</v>
      </c>
      <c r="C148" s="448"/>
      <c r="D148" s="24" t="s">
        <v>15</v>
      </c>
      <c r="E148" s="25">
        <v>3</v>
      </c>
      <c r="F148" s="26">
        <v>0.05</v>
      </c>
      <c r="G148" s="27">
        <v>1567.5</v>
      </c>
      <c r="H148" s="28">
        <f t="shared" si="3"/>
        <v>4780.875</v>
      </c>
    </row>
    <row r="149" spans="2:8" s="12" customFormat="1" ht="15">
      <c r="B149" s="447" t="s">
        <v>38</v>
      </c>
      <c r="C149" s="448"/>
      <c r="D149" s="24" t="s">
        <v>16</v>
      </c>
      <c r="E149" s="25">
        <v>3</v>
      </c>
      <c r="F149" s="26">
        <v>0</v>
      </c>
      <c r="G149" s="27">
        <v>412.5</v>
      </c>
      <c r="H149" s="28">
        <f t="shared" si="3"/>
        <v>1237.5</v>
      </c>
    </row>
    <row r="150" spans="2:8" s="12" customFormat="1" ht="15">
      <c r="B150" s="447" t="s">
        <v>72</v>
      </c>
      <c r="C150" s="448"/>
      <c r="D150" s="24" t="s">
        <v>16</v>
      </c>
      <c r="E150" s="25">
        <v>0.01</v>
      </c>
      <c r="F150" s="29">
        <v>1E-3</v>
      </c>
      <c r="G150" s="30">
        <v>3630</v>
      </c>
      <c r="H150" s="28">
        <f t="shared" si="3"/>
        <v>39.930000000000007</v>
      </c>
    </row>
    <row r="151" spans="2:8" s="12" customFormat="1" ht="15">
      <c r="B151" s="447" t="s">
        <v>75</v>
      </c>
      <c r="C151" s="448"/>
      <c r="D151" s="24" t="s">
        <v>16</v>
      </c>
      <c r="E151" s="25">
        <v>1</v>
      </c>
      <c r="F151" s="26">
        <v>0</v>
      </c>
      <c r="G151" s="27">
        <v>60225</v>
      </c>
      <c r="H151" s="28">
        <f t="shared" si="3"/>
        <v>60225</v>
      </c>
    </row>
    <row r="152" spans="2:8" s="12" customFormat="1" ht="15">
      <c r="B152" s="447"/>
      <c r="C152" s="448"/>
      <c r="D152" s="24"/>
      <c r="E152" s="31"/>
      <c r="F152" s="32"/>
      <c r="G152" s="33" t="s">
        <v>43</v>
      </c>
      <c r="H152" s="34">
        <f>SUM(H142:H151)</f>
        <v>197668.68</v>
      </c>
    </row>
    <row r="153" spans="2:8" s="12" customFormat="1" ht="15">
      <c r="B153" s="444" t="s">
        <v>44</v>
      </c>
      <c r="C153" s="445"/>
      <c r="D153" s="445"/>
      <c r="E153" s="445"/>
      <c r="F153" s="445"/>
      <c r="G153" s="445"/>
      <c r="H153" s="446"/>
    </row>
    <row r="154" spans="2:8" s="12" customFormat="1" ht="15">
      <c r="B154" s="432" t="s">
        <v>45</v>
      </c>
      <c r="C154" s="433"/>
      <c r="D154" s="20" t="s">
        <v>16</v>
      </c>
      <c r="E154" s="21" t="s">
        <v>27</v>
      </c>
      <c r="F154" s="22"/>
      <c r="G154" s="20" t="s">
        <v>29</v>
      </c>
      <c r="H154" s="23" t="s">
        <v>30</v>
      </c>
    </row>
    <row r="155" spans="2:8" s="12" customFormat="1" ht="31.5" customHeight="1">
      <c r="B155" s="432" t="s">
        <v>46</v>
      </c>
      <c r="C155" s="433"/>
      <c r="D155" s="24" t="s">
        <v>47</v>
      </c>
      <c r="E155" s="35">
        <f>0.05/8</f>
        <v>6.2500000000000003E-3</v>
      </c>
      <c r="F155" s="36"/>
      <c r="G155" s="37">
        <f>2900000/30</f>
        <v>96666.666666666672</v>
      </c>
      <c r="H155" s="28">
        <f>+G155*E155</f>
        <v>604.16666666666674</v>
      </c>
    </row>
    <row r="156" spans="2:8" s="12" customFormat="1" ht="15">
      <c r="B156" s="432" t="s">
        <v>48</v>
      </c>
      <c r="C156" s="433"/>
      <c r="D156" s="24" t="s">
        <v>47</v>
      </c>
      <c r="E156" s="35">
        <f>0.025/8</f>
        <v>3.1250000000000002E-3</v>
      </c>
      <c r="F156" s="38"/>
      <c r="G156" s="39">
        <f>1900000/30</f>
        <v>63333.333333333336</v>
      </c>
      <c r="H156" s="28">
        <f>+G156*E156</f>
        <v>197.91666666666669</v>
      </c>
    </row>
    <row r="157" spans="2:8" s="12" customFormat="1" ht="15">
      <c r="B157" s="432" t="s">
        <v>49</v>
      </c>
      <c r="C157" s="433"/>
      <c r="D157" s="24" t="s">
        <v>47</v>
      </c>
      <c r="E157" s="35">
        <f>2.5/8</f>
        <v>0.3125</v>
      </c>
      <c r="F157" s="38"/>
      <c r="G157" s="39">
        <f>1600000/30</f>
        <v>53333.333333333336</v>
      </c>
      <c r="H157" s="28">
        <f>+G157*E157</f>
        <v>16666.666666666668</v>
      </c>
    </row>
    <row r="158" spans="2:8" s="12" customFormat="1" ht="15">
      <c r="B158" s="432" t="s">
        <v>50</v>
      </c>
      <c r="C158" s="433"/>
      <c r="D158" s="24" t="s">
        <v>47</v>
      </c>
      <c r="E158" s="35">
        <f>2.5/8</f>
        <v>0.3125</v>
      </c>
      <c r="F158" s="38"/>
      <c r="G158" s="39">
        <f>1200000/30</f>
        <v>40000</v>
      </c>
      <c r="H158" s="28">
        <f>+G158*E158</f>
        <v>12500</v>
      </c>
    </row>
    <row r="159" spans="2:8" s="12" customFormat="1" ht="15">
      <c r="B159" s="432"/>
      <c r="C159" s="433"/>
      <c r="D159" s="40"/>
      <c r="E159" s="41"/>
      <c r="F159" s="32"/>
      <c r="G159" s="33" t="s">
        <v>51</v>
      </c>
      <c r="H159" s="34">
        <f>SUM(H155:H158)</f>
        <v>29968.75</v>
      </c>
    </row>
    <row r="160" spans="2:8" s="12" customFormat="1" ht="15">
      <c r="B160" s="444" t="s">
        <v>52</v>
      </c>
      <c r="C160" s="445"/>
      <c r="D160" s="445"/>
      <c r="E160" s="445"/>
      <c r="F160" s="445"/>
      <c r="G160" s="445"/>
      <c r="H160" s="446"/>
    </row>
    <row r="161" spans="2:9" s="12" customFormat="1" ht="15">
      <c r="B161" s="432" t="s">
        <v>45</v>
      </c>
      <c r="C161" s="433"/>
      <c r="D161" s="20" t="s">
        <v>16</v>
      </c>
      <c r="E161" s="21" t="s">
        <v>27</v>
      </c>
      <c r="F161" s="22" t="s">
        <v>53</v>
      </c>
      <c r="G161" s="20" t="s">
        <v>29</v>
      </c>
      <c r="H161" s="23" t="s">
        <v>30</v>
      </c>
    </row>
    <row r="162" spans="2:9" s="12" customFormat="1" ht="30.75" customHeight="1">
      <c r="B162" s="432" t="s">
        <v>54</v>
      </c>
      <c r="C162" s="433"/>
      <c r="D162" s="24" t="s">
        <v>16</v>
      </c>
      <c r="E162" s="35">
        <v>5.0000000000000001E-3</v>
      </c>
      <c r="F162" s="42">
        <v>85000</v>
      </c>
      <c r="G162" s="42">
        <v>85000</v>
      </c>
      <c r="H162" s="28">
        <f>G162*E162</f>
        <v>425</v>
      </c>
    </row>
    <row r="163" spans="2:9" s="12" customFormat="1" ht="27.75" customHeight="1">
      <c r="B163" s="432" t="s">
        <v>55</v>
      </c>
      <c r="C163" s="433"/>
      <c r="D163" s="24" t="s">
        <v>16</v>
      </c>
      <c r="E163" s="43">
        <v>5.0000000000000001E-3</v>
      </c>
      <c r="F163" s="44">
        <v>170000</v>
      </c>
      <c r="G163" s="44">
        <v>170000</v>
      </c>
      <c r="H163" s="28">
        <f>G163*E163</f>
        <v>850</v>
      </c>
    </row>
    <row r="164" spans="2:9" s="12" customFormat="1" ht="15">
      <c r="B164" s="432"/>
      <c r="C164" s="433"/>
      <c r="D164" s="24"/>
      <c r="E164" s="43"/>
      <c r="F164" s="45"/>
      <c r="G164" s="46"/>
      <c r="H164" s="28"/>
    </row>
    <row r="165" spans="2:9" s="12" customFormat="1" ht="15">
      <c r="B165" s="432"/>
      <c r="C165" s="433"/>
      <c r="D165" s="24"/>
      <c r="E165" s="43"/>
      <c r="F165" s="45"/>
      <c r="G165" s="46"/>
      <c r="H165" s="28"/>
    </row>
    <row r="166" spans="2:9" s="12" customFormat="1" ht="30">
      <c r="B166" s="432"/>
      <c r="C166" s="433"/>
      <c r="D166" s="47"/>
      <c r="E166" s="48"/>
      <c r="F166" s="32"/>
      <c r="G166" s="33" t="s">
        <v>56</v>
      </c>
      <c r="H166" s="34">
        <f>SUM(H162:H165)</f>
        <v>1275</v>
      </c>
    </row>
    <row r="167" spans="2:9" s="12" customFormat="1" ht="15">
      <c r="B167" s="444" t="s">
        <v>57</v>
      </c>
      <c r="C167" s="445"/>
      <c r="D167" s="445"/>
      <c r="E167" s="445"/>
      <c r="F167" s="445"/>
      <c r="G167" s="445"/>
      <c r="H167" s="446"/>
    </row>
    <row r="168" spans="2:9" s="12" customFormat="1" ht="30">
      <c r="B168" s="432" t="s">
        <v>45</v>
      </c>
      <c r="C168" s="433"/>
      <c r="D168" s="20" t="s">
        <v>16</v>
      </c>
      <c r="E168" s="21" t="s">
        <v>27</v>
      </c>
      <c r="F168" s="22" t="s">
        <v>58</v>
      </c>
      <c r="G168" s="20" t="s">
        <v>29</v>
      </c>
      <c r="H168" s="23" t="s">
        <v>30</v>
      </c>
    </row>
    <row r="169" spans="2:9" s="12" customFormat="1" ht="33.75" customHeight="1">
      <c r="B169" s="432" t="s">
        <v>59</v>
      </c>
      <c r="C169" s="433"/>
      <c r="D169" s="24" t="s">
        <v>16</v>
      </c>
      <c r="E169" s="35">
        <v>5.0000000000000001E-3</v>
      </c>
      <c r="F169" s="42">
        <v>180000</v>
      </c>
      <c r="G169" s="42">
        <v>180000</v>
      </c>
      <c r="H169" s="28">
        <f>G169*E169</f>
        <v>900</v>
      </c>
    </row>
    <row r="170" spans="2:9" s="12" customFormat="1" ht="31.5" customHeight="1">
      <c r="B170" s="432" t="s">
        <v>60</v>
      </c>
      <c r="C170" s="433"/>
      <c r="D170" s="24" t="s">
        <v>16</v>
      </c>
      <c r="E170" s="35">
        <v>5.0000000000000001E-3</v>
      </c>
      <c r="F170" s="42">
        <v>6000</v>
      </c>
      <c r="G170" s="42">
        <v>6000</v>
      </c>
      <c r="H170" s="28">
        <f>G170*E170</f>
        <v>30</v>
      </c>
    </row>
    <row r="171" spans="2:9" s="12" customFormat="1" ht="15">
      <c r="B171" s="49"/>
      <c r="C171" s="50"/>
      <c r="D171" s="24"/>
      <c r="E171" s="35"/>
      <c r="F171" s="51"/>
      <c r="G171" s="52"/>
      <c r="H171" s="28"/>
    </row>
    <row r="172" spans="2:9" s="12" customFormat="1" ht="15">
      <c r="B172" s="432"/>
      <c r="C172" s="436"/>
      <c r="D172" s="20"/>
      <c r="E172" s="35"/>
      <c r="F172" s="51"/>
      <c r="G172" s="52"/>
      <c r="H172" s="28"/>
    </row>
    <row r="173" spans="2:9" s="12" customFormat="1" ht="15">
      <c r="B173" s="432"/>
      <c r="C173" s="436"/>
      <c r="D173" s="20"/>
      <c r="E173" s="53"/>
      <c r="F173" s="437" t="s">
        <v>61</v>
      </c>
      <c r="G173" s="438"/>
      <c r="H173" s="54">
        <f>SUM(H169:H172)</f>
        <v>930</v>
      </c>
      <c r="I173" s="55">
        <f>H173+H166+H159</f>
        <v>32173.75</v>
      </c>
    </row>
    <row r="174" spans="2:9" s="14" customFormat="1" ht="15">
      <c r="B174" s="439" t="s">
        <v>62</v>
      </c>
      <c r="C174" s="440"/>
      <c r="D174" s="440"/>
      <c r="E174" s="440"/>
      <c r="F174" s="440"/>
      <c r="G174" s="441"/>
      <c r="H174" s="56">
        <f>H173+H166+H159+H152</f>
        <v>229842.43</v>
      </c>
    </row>
    <row r="175" spans="2:9" s="12" customFormat="1" ht="15">
      <c r="B175" s="57"/>
      <c r="C175" s="442"/>
      <c r="D175" s="442"/>
      <c r="E175" s="442"/>
      <c r="F175" s="442"/>
      <c r="G175" s="442"/>
      <c r="H175" s="443"/>
    </row>
    <row r="176" spans="2:9" s="14" customFormat="1" ht="15">
      <c r="B176" s="432" t="s">
        <v>63</v>
      </c>
      <c r="C176" s="433"/>
      <c r="D176" s="58"/>
      <c r="E176" s="434" t="s">
        <v>64</v>
      </c>
      <c r="F176" s="435"/>
      <c r="G176" s="59">
        <v>0.08</v>
      </c>
      <c r="H176" s="60">
        <f>G176*H174</f>
        <v>18387.394400000001</v>
      </c>
    </row>
    <row r="177" spans="2:8" s="14" customFormat="1" ht="15">
      <c r="B177" s="432" t="s">
        <v>65</v>
      </c>
      <c r="C177" s="433"/>
      <c r="D177" s="58"/>
      <c r="E177" s="434" t="s">
        <v>64</v>
      </c>
      <c r="F177" s="435"/>
      <c r="G177" s="59">
        <v>0.03</v>
      </c>
      <c r="H177" s="60">
        <f>H174*G177</f>
        <v>6895.2728999999999</v>
      </c>
    </row>
    <row r="178" spans="2:8" s="14" customFormat="1" ht="15">
      <c r="B178" s="432" t="s">
        <v>66</v>
      </c>
      <c r="C178" s="433"/>
      <c r="D178" s="58"/>
      <c r="E178" s="434" t="s">
        <v>64</v>
      </c>
      <c r="F178" s="435"/>
      <c r="G178" s="59">
        <v>0.05</v>
      </c>
      <c r="H178" s="60">
        <f>G178*H174</f>
        <v>11492.121500000001</v>
      </c>
    </row>
    <row r="179" spans="2:8" s="12" customFormat="1" ht="15">
      <c r="B179" s="429" t="s">
        <v>67</v>
      </c>
      <c r="C179" s="430"/>
      <c r="D179" s="430"/>
      <c r="E179" s="430"/>
      <c r="F179" s="430"/>
      <c r="G179" s="431"/>
      <c r="H179" s="61">
        <f>+H178+H177+H176+H174</f>
        <v>266617.21879999997</v>
      </c>
    </row>
    <row r="181" spans="2:8" s="12" customFormat="1" ht="15">
      <c r="B181" s="449" t="s">
        <v>21</v>
      </c>
      <c r="C181" s="449"/>
      <c r="D181" s="449"/>
      <c r="E181" s="449"/>
      <c r="F181" s="449"/>
      <c r="G181" s="449"/>
      <c r="H181" s="13" t="s">
        <v>22</v>
      </c>
    </row>
    <row r="182" spans="2:8" s="14" customFormat="1" ht="39" customHeight="1">
      <c r="B182" s="450" t="s">
        <v>78</v>
      </c>
      <c r="C182" s="450"/>
      <c r="D182" s="450"/>
      <c r="E182" s="450"/>
      <c r="F182" s="450"/>
      <c r="G182" s="450"/>
      <c r="H182" s="15" t="s">
        <v>24</v>
      </c>
    </row>
    <row r="183" spans="2:8" s="12" customFormat="1" ht="15">
      <c r="B183" s="16"/>
      <c r="C183" s="17"/>
      <c r="D183" s="17"/>
      <c r="E183" s="18"/>
      <c r="F183" s="17"/>
      <c r="G183" s="17"/>
      <c r="H183" s="19"/>
    </row>
    <row r="184" spans="2:8" s="12" customFormat="1" ht="15">
      <c r="B184" s="444" t="s">
        <v>25</v>
      </c>
      <c r="C184" s="445"/>
      <c r="D184" s="445"/>
      <c r="E184" s="445"/>
      <c r="F184" s="445"/>
      <c r="G184" s="445"/>
      <c r="H184" s="446"/>
    </row>
    <row r="185" spans="2:8" s="12" customFormat="1" ht="15">
      <c r="B185" s="451" t="s">
        <v>26</v>
      </c>
      <c r="C185" s="452"/>
      <c r="D185" s="20" t="s">
        <v>16</v>
      </c>
      <c r="E185" s="21" t="s">
        <v>27</v>
      </c>
      <c r="F185" s="22" t="s">
        <v>28</v>
      </c>
      <c r="G185" s="20" t="s">
        <v>29</v>
      </c>
      <c r="H185" s="23" t="s">
        <v>30</v>
      </c>
    </row>
    <row r="186" spans="2:8" s="12" customFormat="1" ht="15">
      <c r="B186" s="447" t="s">
        <v>69</v>
      </c>
      <c r="C186" s="448"/>
      <c r="D186" s="24" t="s">
        <v>15</v>
      </c>
      <c r="E186" s="25">
        <v>1.5</v>
      </c>
      <c r="F186" s="26">
        <v>0.05</v>
      </c>
      <c r="G186" s="27">
        <v>2475</v>
      </c>
      <c r="H186" s="28">
        <f t="shared" ref="H186:H195" si="4">+G186*E186+(G186*F186)</f>
        <v>3836.25</v>
      </c>
    </row>
    <row r="187" spans="2:8" s="12" customFormat="1" ht="15">
      <c r="B187" s="447" t="s">
        <v>32</v>
      </c>
      <c r="C187" s="448"/>
      <c r="D187" s="24" t="s">
        <v>16</v>
      </c>
      <c r="E187" s="25">
        <v>2</v>
      </c>
      <c r="F187" s="26">
        <v>0</v>
      </c>
      <c r="G187" s="27">
        <v>907.5</v>
      </c>
      <c r="H187" s="28">
        <f t="shared" si="4"/>
        <v>1815</v>
      </c>
    </row>
    <row r="188" spans="2:8" s="12" customFormat="1" ht="17.25" customHeight="1">
      <c r="B188" s="447" t="s">
        <v>70</v>
      </c>
      <c r="C188" s="448"/>
      <c r="D188" s="24" t="s">
        <v>16</v>
      </c>
      <c r="E188" s="25">
        <v>0.5</v>
      </c>
      <c r="F188" s="26">
        <v>0</v>
      </c>
      <c r="G188" s="27">
        <v>2392.5</v>
      </c>
      <c r="H188" s="28">
        <f t="shared" si="4"/>
        <v>1196.25</v>
      </c>
    </row>
    <row r="189" spans="2:8" s="12" customFormat="1" ht="17.25" customHeight="1">
      <c r="B189" s="447" t="s">
        <v>71</v>
      </c>
      <c r="C189" s="448"/>
      <c r="D189" s="24" t="s">
        <v>16</v>
      </c>
      <c r="E189" s="25">
        <v>0.5</v>
      </c>
      <c r="F189" s="29">
        <v>0</v>
      </c>
      <c r="G189" s="30">
        <v>3135</v>
      </c>
      <c r="H189" s="28">
        <f t="shared" si="4"/>
        <v>1567.5</v>
      </c>
    </row>
    <row r="190" spans="2:8" s="12" customFormat="1" ht="15">
      <c r="B190" s="447" t="s">
        <v>35</v>
      </c>
      <c r="C190" s="448"/>
      <c r="D190" s="24" t="s">
        <v>16</v>
      </c>
      <c r="E190" s="25">
        <v>2</v>
      </c>
      <c r="F190" s="26">
        <v>0</v>
      </c>
      <c r="G190" s="27">
        <v>247.5</v>
      </c>
      <c r="H190" s="28">
        <f t="shared" si="4"/>
        <v>495</v>
      </c>
    </row>
    <row r="191" spans="2:8" s="12" customFormat="1" ht="15">
      <c r="B191" s="447" t="s">
        <v>36</v>
      </c>
      <c r="C191" s="448"/>
      <c r="D191" s="24" t="s">
        <v>15</v>
      </c>
      <c r="E191" s="25">
        <v>3</v>
      </c>
      <c r="F191" s="26">
        <v>0.05</v>
      </c>
      <c r="G191" s="27">
        <v>1732.5</v>
      </c>
      <c r="H191" s="28">
        <f t="shared" si="4"/>
        <v>5284.125</v>
      </c>
    </row>
    <row r="192" spans="2:8" s="12" customFormat="1" ht="15">
      <c r="B192" s="447" t="s">
        <v>37</v>
      </c>
      <c r="C192" s="448"/>
      <c r="D192" s="24" t="s">
        <v>15</v>
      </c>
      <c r="E192" s="25">
        <v>1.5</v>
      </c>
      <c r="F192" s="26">
        <v>0.05</v>
      </c>
      <c r="G192" s="27">
        <v>1567.5</v>
      </c>
      <c r="H192" s="28">
        <f t="shared" si="4"/>
        <v>2429.625</v>
      </c>
    </row>
    <row r="193" spans="2:8" s="12" customFormat="1" ht="15">
      <c r="B193" s="447" t="s">
        <v>38</v>
      </c>
      <c r="C193" s="448"/>
      <c r="D193" s="24" t="s">
        <v>16</v>
      </c>
      <c r="E193" s="25">
        <v>3</v>
      </c>
      <c r="F193" s="26">
        <v>0</v>
      </c>
      <c r="G193" s="27">
        <v>412.5</v>
      </c>
      <c r="H193" s="28">
        <f t="shared" si="4"/>
        <v>1237.5</v>
      </c>
    </row>
    <row r="194" spans="2:8" s="12" customFormat="1" ht="15">
      <c r="B194" s="447" t="s">
        <v>72</v>
      </c>
      <c r="C194" s="448"/>
      <c r="D194" s="24" t="s">
        <v>16</v>
      </c>
      <c r="E194" s="25">
        <v>0.01</v>
      </c>
      <c r="F194" s="29">
        <v>1E-3</v>
      </c>
      <c r="G194" s="30">
        <v>3630</v>
      </c>
      <c r="H194" s="28">
        <f t="shared" si="4"/>
        <v>39.930000000000007</v>
      </c>
    </row>
    <row r="195" spans="2:8" s="12" customFormat="1" ht="15">
      <c r="B195" s="447" t="s">
        <v>79</v>
      </c>
      <c r="C195" s="448"/>
      <c r="D195" s="24" t="s">
        <v>16</v>
      </c>
      <c r="E195" s="25">
        <v>1</v>
      </c>
      <c r="F195" s="26">
        <v>0</v>
      </c>
      <c r="G195" s="27">
        <v>6682.5</v>
      </c>
      <c r="H195" s="28">
        <f t="shared" si="4"/>
        <v>6682.5</v>
      </c>
    </row>
    <row r="196" spans="2:8" s="12" customFormat="1" ht="15">
      <c r="B196" s="447"/>
      <c r="C196" s="448"/>
      <c r="D196" s="24"/>
      <c r="E196" s="31"/>
      <c r="F196" s="32"/>
      <c r="G196" s="33" t="s">
        <v>43</v>
      </c>
      <c r="H196" s="34">
        <f>SUM(H186:H195)</f>
        <v>24583.68</v>
      </c>
    </row>
    <row r="197" spans="2:8" s="12" customFormat="1" ht="15">
      <c r="B197" s="444" t="s">
        <v>44</v>
      </c>
      <c r="C197" s="445"/>
      <c r="D197" s="445"/>
      <c r="E197" s="445"/>
      <c r="F197" s="445"/>
      <c r="G197" s="445"/>
      <c r="H197" s="446"/>
    </row>
    <row r="198" spans="2:8" s="12" customFormat="1" ht="15">
      <c r="B198" s="432" t="s">
        <v>45</v>
      </c>
      <c r="C198" s="433"/>
      <c r="D198" s="20" t="s">
        <v>16</v>
      </c>
      <c r="E198" s="21" t="s">
        <v>27</v>
      </c>
      <c r="F198" s="22"/>
      <c r="G198" s="20" t="s">
        <v>29</v>
      </c>
      <c r="H198" s="23" t="s">
        <v>30</v>
      </c>
    </row>
    <row r="199" spans="2:8" s="12" customFormat="1" ht="31.5" customHeight="1">
      <c r="B199" s="432" t="s">
        <v>46</v>
      </c>
      <c r="C199" s="433"/>
      <c r="D199" s="24" t="s">
        <v>47</v>
      </c>
      <c r="E199" s="35">
        <f>0.05/8</f>
        <v>6.2500000000000003E-3</v>
      </c>
      <c r="F199" s="36"/>
      <c r="G199" s="37">
        <f>2900000/30</f>
        <v>96666.666666666672</v>
      </c>
      <c r="H199" s="28">
        <f>+G199*E199</f>
        <v>604.16666666666674</v>
      </c>
    </row>
    <row r="200" spans="2:8" s="12" customFormat="1" ht="15">
      <c r="B200" s="432" t="s">
        <v>48</v>
      </c>
      <c r="C200" s="433"/>
      <c r="D200" s="24" t="s">
        <v>47</v>
      </c>
      <c r="E200" s="35">
        <f>0.025/8</f>
        <v>3.1250000000000002E-3</v>
      </c>
      <c r="F200" s="38"/>
      <c r="G200" s="39">
        <f>1900000/30</f>
        <v>63333.333333333336</v>
      </c>
      <c r="H200" s="28">
        <f>+G200*E200</f>
        <v>197.91666666666669</v>
      </c>
    </row>
    <row r="201" spans="2:8" s="12" customFormat="1" ht="15">
      <c r="B201" s="432" t="s">
        <v>49</v>
      </c>
      <c r="C201" s="433"/>
      <c r="D201" s="24" t="s">
        <v>47</v>
      </c>
      <c r="E201" s="35">
        <f>2.5/8</f>
        <v>0.3125</v>
      </c>
      <c r="F201" s="38"/>
      <c r="G201" s="39">
        <f>1600000/30</f>
        <v>53333.333333333336</v>
      </c>
      <c r="H201" s="28">
        <f>+G201*E201</f>
        <v>16666.666666666668</v>
      </c>
    </row>
    <row r="202" spans="2:8" s="12" customFormat="1" ht="15">
      <c r="B202" s="432" t="s">
        <v>50</v>
      </c>
      <c r="C202" s="433"/>
      <c r="D202" s="24" t="s">
        <v>47</v>
      </c>
      <c r="E202" s="35">
        <f>2.5/8</f>
        <v>0.3125</v>
      </c>
      <c r="F202" s="38"/>
      <c r="G202" s="39">
        <f>1200000/30</f>
        <v>40000</v>
      </c>
      <c r="H202" s="28">
        <f>+G202*E202</f>
        <v>12500</v>
      </c>
    </row>
    <row r="203" spans="2:8" s="12" customFormat="1" ht="15">
      <c r="B203" s="432"/>
      <c r="C203" s="433"/>
      <c r="D203" s="40"/>
      <c r="E203" s="41"/>
      <c r="F203" s="32"/>
      <c r="G203" s="33" t="s">
        <v>51</v>
      </c>
      <c r="H203" s="34">
        <f>SUM(H199:H202)</f>
        <v>29968.75</v>
      </c>
    </row>
    <row r="204" spans="2:8" s="12" customFormat="1" ht="15">
      <c r="B204" s="444" t="s">
        <v>52</v>
      </c>
      <c r="C204" s="445"/>
      <c r="D204" s="445"/>
      <c r="E204" s="445"/>
      <c r="F204" s="445"/>
      <c r="G204" s="445"/>
      <c r="H204" s="446"/>
    </row>
    <row r="205" spans="2:8" s="12" customFormat="1" ht="15">
      <c r="B205" s="432" t="s">
        <v>45</v>
      </c>
      <c r="C205" s="433"/>
      <c r="D205" s="20" t="s">
        <v>16</v>
      </c>
      <c r="E205" s="21" t="s">
        <v>27</v>
      </c>
      <c r="F205" s="22" t="s">
        <v>53</v>
      </c>
      <c r="G205" s="20" t="s">
        <v>29</v>
      </c>
      <c r="H205" s="23" t="s">
        <v>30</v>
      </c>
    </row>
    <row r="206" spans="2:8" s="12" customFormat="1" ht="30.75" customHeight="1">
      <c r="B206" s="432" t="s">
        <v>54</v>
      </c>
      <c r="C206" s="433"/>
      <c r="D206" s="24" t="s">
        <v>16</v>
      </c>
      <c r="E206" s="35">
        <v>5.0000000000000001E-3</v>
      </c>
      <c r="F206" s="42">
        <v>85000</v>
      </c>
      <c r="G206" s="42">
        <v>85000</v>
      </c>
      <c r="H206" s="28">
        <f>G206*E206</f>
        <v>425</v>
      </c>
    </row>
    <row r="207" spans="2:8" s="12" customFormat="1" ht="27.75" customHeight="1">
      <c r="B207" s="432" t="s">
        <v>55</v>
      </c>
      <c r="C207" s="433"/>
      <c r="D207" s="24" t="s">
        <v>16</v>
      </c>
      <c r="E207" s="43">
        <v>5.0000000000000001E-3</v>
      </c>
      <c r="F207" s="44">
        <v>170000</v>
      </c>
      <c r="G207" s="44">
        <v>170000</v>
      </c>
      <c r="H207" s="28">
        <f>G207*E207</f>
        <v>850</v>
      </c>
    </row>
    <row r="208" spans="2:8" s="12" customFormat="1" ht="15">
      <c r="B208" s="432"/>
      <c r="C208" s="433"/>
      <c r="D208" s="24"/>
      <c r="E208" s="43"/>
      <c r="F208" s="45"/>
      <c r="G208" s="46"/>
      <c r="H208" s="28"/>
    </row>
    <row r="209" spans="2:9" s="12" customFormat="1" ht="15">
      <c r="B209" s="432"/>
      <c r="C209" s="433"/>
      <c r="D209" s="24"/>
      <c r="E209" s="43"/>
      <c r="F209" s="45"/>
      <c r="G209" s="46"/>
      <c r="H209" s="28"/>
    </row>
    <row r="210" spans="2:9" s="12" customFormat="1" ht="30">
      <c r="B210" s="432"/>
      <c r="C210" s="433"/>
      <c r="D210" s="47"/>
      <c r="E210" s="48"/>
      <c r="F210" s="32"/>
      <c r="G210" s="33" t="s">
        <v>56</v>
      </c>
      <c r="H210" s="34">
        <f>SUM(H206:H209)</f>
        <v>1275</v>
      </c>
    </row>
    <row r="211" spans="2:9" s="12" customFormat="1" ht="15">
      <c r="B211" s="444" t="s">
        <v>57</v>
      </c>
      <c r="C211" s="445"/>
      <c r="D211" s="445"/>
      <c r="E211" s="445"/>
      <c r="F211" s="445"/>
      <c r="G211" s="445"/>
      <c r="H211" s="446"/>
    </row>
    <row r="212" spans="2:9" s="12" customFormat="1" ht="30">
      <c r="B212" s="432" t="s">
        <v>45</v>
      </c>
      <c r="C212" s="433"/>
      <c r="D212" s="20" t="s">
        <v>16</v>
      </c>
      <c r="E212" s="21" t="s">
        <v>27</v>
      </c>
      <c r="F212" s="22" t="s">
        <v>58</v>
      </c>
      <c r="G212" s="20" t="s">
        <v>29</v>
      </c>
      <c r="H212" s="23" t="s">
        <v>30</v>
      </c>
    </row>
    <row r="213" spans="2:9" s="12" customFormat="1" ht="33.75" customHeight="1">
      <c r="B213" s="432" t="s">
        <v>59</v>
      </c>
      <c r="C213" s="433"/>
      <c r="D213" s="24" t="s">
        <v>16</v>
      </c>
      <c r="E213" s="35">
        <v>5.0000000000000001E-3</v>
      </c>
      <c r="F213" s="42">
        <v>180000</v>
      </c>
      <c r="G213" s="42">
        <v>180000</v>
      </c>
      <c r="H213" s="28">
        <f>G213*E213</f>
        <v>900</v>
      </c>
    </row>
    <row r="214" spans="2:9" s="12" customFormat="1" ht="31.5" customHeight="1">
      <c r="B214" s="432" t="s">
        <v>60</v>
      </c>
      <c r="C214" s="433"/>
      <c r="D214" s="24" t="s">
        <v>16</v>
      </c>
      <c r="E214" s="35">
        <v>5.0000000000000001E-3</v>
      </c>
      <c r="F214" s="42">
        <v>6000</v>
      </c>
      <c r="G214" s="42">
        <v>6000</v>
      </c>
      <c r="H214" s="28">
        <f>G214*E214</f>
        <v>30</v>
      </c>
    </row>
    <row r="215" spans="2:9" s="12" customFormat="1" ht="15">
      <c r="B215" s="49"/>
      <c r="C215" s="50"/>
      <c r="D215" s="24"/>
      <c r="E215" s="35"/>
      <c r="F215" s="51"/>
      <c r="G215" s="52"/>
      <c r="H215" s="28"/>
    </row>
    <row r="216" spans="2:9" s="12" customFormat="1" ht="15">
      <c r="B216" s="432"/>
      <c r="C216" s="436"/>
      <c r="D216" s="20"/>
      <c r="E216" s="35"/>
      <c r="F216" s="51"/>
      <c r="G216" s="52"/>
      <c r="H216" s="28"/>
    </row>
    <row r="217" spans="2:9" s="12" customFormat="1" ht="15">
      <c r="B217" s="432"/>
      <c r="C217" s="436"/>
      <c r="D217" s="20"/>
      <c r="E217" s="53"/>
      <c r="F217" s="437" t="s">
        <v>61</v>
      </c>
      <c r="G217" s="438"/>
      <c r="H217" s="54">
        <f>SUM(H213:H216)</f>
        <v>930</v>
      </c>
      <c r="I217" s="55">
        <f>H217+H210+H203</f>
        <v>32173.75</v>
      </c>
    </row>
    <row r="218" spans="2:9" s="14" customFormat="1" ht="15">
      <c r="B218" s="439" t="s">
        <v>62</v>
      </c>
      <c r="C218" s="440"/>
      <c r="D218" s="440"/>
      <c r="E218" s="440"/>
      <c r="F218" s="440"/>
      <c r="G218" s="441"/>
      <c r="H218" s="56">
        <f>H217+H210+H203+H196</f>
        <v>56757.43</v>
      </c>
    </row>
    <row r="219" spans="2:9" s="12" customFormat="1" ht="15">
      <c r="B219" s="57"/>
      <c r="C219" s="442"/>
      <c r="D219" s="442"/>
      <c r="E219" s="442"/>
      <c r="F219" s="442"/>
      <c r="G219" s="442"/>
      <c r="H219" s="443"/>
    </row>
    <row r="220" spans="2:9" s="14" customFormat="1" ht="15">
      <c r="B220" s="432" t="s">
        <v>63</v>
      </c>
      <c r="C220" s="433"/>
      <c r="D220" s="58"/>
      <c r="E220" s="434" t="s">
        <v>64</v>
      </c>
      <c r="F220" s="435"/>
      <c r="G220" s="59">
        <v>0.08</v>
      </c>
      <c r="H220" s="60">
        <f>G220*H218</f>
        <v>4540.5944</v>
      </c>
    </row>
    <row r="221" spans="2:9" s="14" customFormat="1" ht="15">
      <c r="B221" s="432" t="s">
        <v>65</v>
      </c>
      <c r="C221" s="433"/>
      <c r="D221" s="58"/>
      <c r="E221" s="434" t="s">
        <v>64</v>
      </c>
      <c r="F221" s="435"/>
      <c r="G221" s="59">
        <v>0.03</v>
      </c>
      <c r="H221" s="60">
        <f>H218*G221</f>
        <v>1702.7229</v>
      </c>
    </row>
    <row r="222" spans="2:9" s="14" customFormat="1" ht="15">
      <c r="B222" s="432" t="s">
        <v>66</v>
      </c>
      <c r="C222" s="433"/>
      <c r="D222" s="58"/>
      <c r="E222" s="434" t="s">
        <v>64</v>
      </c>
      <c r="F222" s="435"/>
      <c r="G222" s="59">
        <v>0.05</v>
      </c>
      <c r="H222" s="60">
        <f>G222*H218</f>
        <v>2837.8715000000002</v>
      </c>
    </row>
    <row r="223" spans="2:9" s="12" customFormat="1" ht="15">
      <c r="B223" s="429" t="s">
        <v>67</v>
      </c>
      <c r="C223" s="430"/>
      <c r="D223" s="430"/>
      <c r="E223" s="430"/>
      <c r="F223" s="430"/>
      <c r="G223" s="431"/>
      <c r="H223" s="61">
        <f>+H222+H221+H220+H218</f>
        <v>65838.618799999997</v>
      </c>
    </row>
    <row r="225" spans="2:8" s="12" customFormat="1" ht="15">
      <c r="B225" s="449" t="s">
        <v>21</v>
      </c>
      <c r="C225" s="449"/>
      <c r="D225" s="449"/>
      <c r="E225" s="449"/>
      <c r="F225" s="449"/>
      <c r="G225" s="449"/>
      <c r="H225" s="13" t="s">
        <v>22</v>
      </c>
    </row>
    <row r="226" spans="2:8" s="14" customFormat="1" ht="39" customHeight="1">
      <c r="B226" s="450" t="s">
        <v>80</v>
      </c>
      <c r="C226" s="450"/>
      <c r="D226" s="450"/>
      <c r="E226" s="450"/>
      <c r="F226" s="450"/>
      <c r="G226" s="450"/>
      <c r="H226" s="15" t="s">
        <v>24</v>
      </c>
    </row>
    <row r="227" spans="2:8" s="12" customFormat="1" ht="15">
      <c r="B227" s="16"/>
      <c r="C227" s="17"/>
      <c r="D227" s="17"/>
      <c r="E227" s="18"/>
      <c r="F227" s="17"/>
      <c r="G227" s="17"/>
      <c r="H227" s="19"/>
    </row>
    <row r="228" spans="2:8" s="12" customFormat="1" ht="15">
      <c r="B228" s="444" t="s">
        <v>25</v>
      </c>
      <c r="C228" s="445"/>
      <c r="D228" s="445"/>
      <c r="E228" s="445"/>
      <c r="F228" s="445"/>
      <c r="G228" s="445"/>
      <c r="H228" s="446"/>
    </row>
    <row r="229" spans="2:8" s="12" customFormat="1" ht="15">
      <c r="B229" s="451" t="s">
        <v>26</v>
      </c>
      <c r="C229" s="452"/>
      <c r="D229" s="20" t="s">
        <v>16</v>
      </c>
      <c r="E229" s="21" t="s">
        <v>27</v>
      </c>
      <c r="F229" s="22" t="s">
        <v>28</v>
      </c>
      <c r="G229" s="20" t="s">
        <v>29</v>
      </c>
      <c r="H229" s="23" t="s">
        <v>30</v>
      </c>
    </row>
    <row r="230" spans="2:8" s="12" customFormat="1" ht="15">
      <c r="B230" s="447" t="s">
        <v>69</v>
      </c>
      <c r="C230" s="448"/>
      <c r="D230" s="24" t="s">
        <v>15</v>
      </c>
      <c r="E230" s="25">
        <v>1.5</v>
      </c>
      <c r="F230" s="26">
        <v>0.05</v>
      </c>
      <c r="G230" s="27">
        <v>2475</v>
      </c>
      <c r="H230" s="28">
        <f t="shared" ref="H230:H239" si="5">+G230*E230+(G230*F230)</f>
        <v>3836.25</v>
      </c>
    </row>
    <row r="231" spans="2:8" s="12" customFormat="1" ht="15">
      <c r="B231" s="447" t="s">
        <v>32</v>
      </c>
      <c r="C231" s="448"/>
      <c r="D231" s="24" t="s">
        <v>16</v>
      </c>
      <c r="E231" s="25">
        <v>2</v>
      </c>
      <c r="F231" s="26">
        <v>0</v>
      </c>
      <c r="G231" s="27">
        <v>907.5</v>
      </c>
      <c r="H231" s="28">
        <f t="shared" si="5"/>
        <v>1815</v>
      </c>
    </row>
    <row r="232" spans="2:8" s="12" customFormat="1" ht="17.25" customHeight="1">
      <c r="B232" s="447" t="s">
        <v>70</v>
      </c>
      <c r="C232" s="448"/>
      <c r="D232" s="24" t="s">
        <v>16</v>
      </c>
      <c r="E232" s="25">
        <v>0.5</v>
      </c>
      <c r="F232" s="26">
        <v>0</v>
      </c>
      <c r="G232" s="27">
        <v>2392.5</v>
      </c>
      <c r="H232" s="28">
        <f t="shared" si="5"/>
        <v>1196.25</v>
      </c>
    </row>
    <row r="233" spans="2:8" s="12" customFormat="1" ht="17.25" customHeight="1">
      <c r="B233" s="447" t="s">
        <v>71</v>
      </c>
      <c r="C233" s="448"/>
      <c r="D233" s="24" t="s">
        <v>16</v>
      </c>
      <c r="E233" s="25">
        <v>0.5</v>
      </c>
      <c r="F233" s="29">
        <v>0</v>
      </c>
      <c r="G233" s="30">
        <v>3135</v>
      </c>
      <c r="H233" s="28">
        <f t="shared" si="5"/>
        <v>1567.5</v>
      </c>
    </row>
    <row r="234" spans="2:8" s="12" customFormat="1" ht="15">
      <c r="B234" s="447" t="s">
        <v>35</v>
      </c>
      <c r="C234" s="448"/>
      <c r="D234" s="24" t="s">
        <v>16</v>
      </c>
      <c r="E234" s="25">
        <v>2</v>
      </c>
      <c r="F234" s="26">
        <v>0</v>
      </c>
      <c r="G234" s="27">
        <v>247.5</v>
      </c>
      <c r="H234" s="28">
        <f t="shared" si="5"/>
        <v>495</v>
      </c>
    </row>
    <row r="235" spans="2:8" s="12" customFormat="1" ht="15">
      <c r="B235" s="447" t="s">
        <v>36</v>
      </c>
      <c r="C235" s="448"/>
      <c r="D235" s="24" t="s">
        <v>15</v>
      </c>
      <c r="E235" s="25">
        <v>4.5</v>
      </c>
      <c r="F235" s="26">
        <v>0.05</v>
      </c>
      <c r="G235" s="27">
        <v>1732.5</v>
      </c>
      <c r="H235" s="28">
        <f t="shared" si="5"/>
        <v>7882.875</v>
      </c>
    </row>
    <row r="236" spans="2:8" s="12" customFormat="1" ht="15">
      <c r="B236" s="447" t="s">
        <v>37</v>
      </c>
      <c r="C236" s="448"/>
      <c r="D236" s="24" t="s">
        <v>15</v>
      </c>
      <c r="E236" s="25">
        <v>1.5</v>
      </c>
      <c r="F236" s="26">
        <v>0.05</v>
      </c>
      <c r="G236" s="27">
        <v>1567.5</v>
      </c>
      <c r="H236" s="28">
        <f t="shared" si="5"/>
        <v>2429.625</v>
      </c>
    </row>
    <row r="237" spans="2:8" s="12" customFormat="1" ht="15">
      <c r="B237" s="447" t="s">
        <v>38</v>
      </c>
      <c r="C237" s="448"/>
      <c r="D237" s="24" t="s">
        <v>16</v>
      </c>
      <c r="E237" s="25">
        <v>3</v>
      </c>
      <c r="F237" s="26">
        <v>0</v>
      </c>
      <c r="G237" s="27">
        <v>412.5</v>
      </c>
      <c r="H237" s="28">
        <f t="shared" si="5"/>
        <v>1237.5</v>
      </c>
    </row>
    <row r="238" spans="2:8" s="12" customFormat="1" ht="15">
      <c r="B238" s="447" t="s">
        <v>72</v>
      </c>
      <c r="C238" s="448"/>
      <c r="D238" s="24" t="s">
        <v>16</v>
      </c>
      <c r="E238" s="25">
        <v>0.01</v>
      </c>
      <c r="F238" s="29">
        <v>1E-3</v>
      </c>
      <c r="G238" s="30">
        <v>3630</v>
      </c>
      <c r="H238" s="28">
        <f t="shared" si="5"/>
        <v>39.930000000000007</v>
      </c>
    </row>
    <row r="239" spans="2:8" s="12" customFormat="1" ht="15">
      <c r="B239" s="447" t="s">
        <v>81</v>
      </c>
      <c r="C239" s="448"/>
      <c r="D239" s="24" t="s">
        <v>16</v>
      </c>
      <c r="E239" s="25">
        <v>1</v>
      </c>
      <c r="F239" s="26">
        <v>0</v>
      </c>
      <c r="G239" s="27">
        <v>9570</v>
      </c>
      <c r="H239" s="28">
        <f t="shared" si="5"/>
        <v>9570</v>
      </c>
    </row>
    <row r="240" spans="2:8" s="12" customFormat="1" ht="15">
      <c r="B240" s="447"/>
      <c r="C240" s="448"/>
      <c r="D240" s="24"/>
      <c r="E240" s="31"/>
      <c r="F240" s="32"/>
      <c r="G240" s="33" t="s">
        <v>43</v>
      </c>
      <c r="H240" s="34">
        <f>SUM(H230:H239)</f>
        <v>30069.93</v>
      </c>
    </row>
    <row r="241" spans="2:8" s="12" customFormat="1" ht="15">
      <c r="B241" s="444" t="s">
        <v>44</v>
      </c>
      <c r="C241" s="445"/>
      <c r="D241" s="445"/>
      <c r="E241" s="445"/>
      <c r="F241" s="445"/>
      <c r="G241" s="445"/>
      <c r="H241" s="446"/>
    </row>
    <row r="242" spans="2:8" s="12" customFormat="1" ht="15">
      <c r="B242" s="432" t="s">
        <v>45</v>
      </c>
      <c r="C242" s="433"/>
      <c r="D242" s="20" t="s">
        <v>16</v>
      </c>
      <c r="E242" s="21" t="s">
        <v>27</v>
      </c>
      <c r="F242" s="22"/>
      <c r="G242" s="20" t="s">
        <v>29</v>
      </c>
      <c r="H242" s="23" t="s">
        <v>30</v>
      </c>
    </row>
    <row r="243" spans="2:8" s="12" customFormat="1" ht="31.5" customHeight="1">
      <c r="B243" s="432" t="s">
        <v>46</v>
      </c>
      <c r="C243" s="433"/>
      <c r="D243" s="24" t="s">
        <v>47</v>
      </c>
      <c r="E243" s="35">
        <f>0.05/8</f>
        <v>6.2500000000000003E-3</v>
      </c>
      <c r="F243" s="36"/>
      <c r="G243" s="37">
        <f>2900000/30</f>
        <v>96666.666666666672</v>
      </c>
      <c r="H243" s="28">
        <f>+G243*E243</f>
        <v>604.16666666666674</v>
      </c>
    </row>
    <row r="244" spans="2:8" s="12" customFormat="1" ht="15">
      <c r="B244" s="432" t="s">
        <v>48</v>
      </c>
      <c r="C244" s="433"/>
      <c r="D244" s="24" t="s">
        <v>47</v>
      </c>
      <c r="E244" s="35">
        <f>0.025/8</f>
        <v>3.1250000000000002E-3</v>
      </c>
      <c r="F244" s="38"/>
      <c r="G244" s="39">
        <f>1900000/30</f>
        <v>63333.333333333336</v>
      </c>
      <c r="H244" s="28">
        <f>+G244*E244</f>
        <v>197.91666666666669</v>
      </c>
    </row>
    <row r="245" spans="2:8" s="12" customFormat="1" ht="15">
      <c r="B245" s="432" t="s">
        <v>49</v>
      </c>
      <c r="C245" s="433"/>
      <c r="D245" s="24" t="s">
        <v>47</v>
      </c>
      <c r="E245" s="35">
        <f>2.5/8</f>
        <v>0.3125</v>
      </c>
      <c r="F245" s="38"/>
      <c r="G245" s="39">
        <f>1600000/30</f>
        <v>53333.333333333336</v>
      </c>
      <c r="H245" s="28">
        <f>+G245*E245</f>
        <v>16666.666666666668</v>
      </c>
    </row>
    <row r="246" spans="2:8" s="12" customFormat="1" ht="15">
      <c r="B246" s="432" t="s">
        <v>50</v>
      </c>
      <c r="C246" s="433"/>
      <c r="D246" s="24" t="s">
        <v>47</v>
      </c>
      <c r="E246" s="35">
        <f>2.5/8</f>
        <v>0.3125</v>
      </c>
      <c r="F246" s="38"/>
      <c r="G246" s="39">
        <f>1200000/30</f>
        <v>40000</v>
      </c>
      <c r="H246" s="28">
        <f>+G246*E246</f>
        <v>12500</v>
      </c>
    </row>
    <row r="247" spans="2:8" s="12" customFormat="1" ht="15">
      <c r="B247" s="432"/>
      <c r="C247" s="433"/>
      <c r="D247" s="40"/>
      <c r="E247" s="41"/>
      <c r="F247" s="32"/>
      <c r="G247" s="33" t="s">
        <v>51</v>
      </c>
      <c r="H247" s="34">
        <f>SUM(H243:H246)</f>
        <v>29968.75</v>
      </c>
    </row>
    <row r="248" spans="2:8" s="12" customFormat="1" ht="15">
      <c r="B248" s="444" t="s">
        <v>52</v>
      </c>
      <c r="C248" s="445"/>
      <c r="D248" s="445"/>
      <c r="E248" s="445"/>
      <c r="F248" s="445"/>
      <c r="G248" s="445"/>
      <c r="H248" s="446"/>
    </row>
    <row r="249" spans="2:8" s="12" customFormat="1" ht="15">
      <c r="B249" s="432" t="s">
        <v>45</v>
      </c>
      <c r="C249" s="433"/>
      <c r="D249" s="20" t="s">
        <v>16</v>
      </c>
      <c r="E249" s="21" t="s">
        <v>27</v>
      </c>
      <c r="F249" s="22" t="s">
        <v>53</v>
      </c>
      <c r="G249" s="20" t="s">
        <v>29</v>
      </c>
      <c r="H249" s="23" t="s">
        <v>30</v>
      </c>
    </row>
    <row r="250" spans="2:8" s="12" customFormat="1" ht="30.75" customHeight="1">
      <c r="B250" s="432" t="s">
        <v>54</v>
      </c>
      <c r="C250" s="433"/>
      <c r="D250" s="24" t="s">
        <v>16</v>
      </c>
      <c r="E250" s="35">
        <v>5.0000000000000001E-3</v>
      </c>
      <c r="F250" s="42">
        <v>85000</v>
      </c>
      <c r="G250" s="42">
        <v>85000</v>
      </c>
      <c r="H250" s="28">
        <f>G250*E250</f>
        <v>425</v>
      </c>
    </row>
    <row r="251" spans="2:8" s="12" customFormat="1" ht="27.75" customHeight="1">
      <c r="B251" s="432" t="s">
        <v>55</v>
      </c>
      <c r="C251" s="433"/>
      <c r="D251" s="24" t="s">
        <v>16</v>
      </c>
      <c r="E251" s="43">
        <v>5.0000000000000001E-3</v>
      </c>
      <c r="F251" s="44">
        <v>170000</v>
      </c>
      <c r="G251" s="44">
        <v>170000</v>
      </c>
      <c r="H251" s="28">
        <f>G251*E251</f>
        <v>850</v>
      </c>
    </row>
    <row r="252" spans="2:8" s="12" customFormat="1" ht="15">
      <c r="B252" s="432"/>
      <c r="C252" s="433"/>
      <c r="D252" s="24"/>
      <c r="E252" s="43"/>
      <c r="F252" s="45"/>
      <c r="G252" s="46"/>
      <c r="H252" s="28"/>
    </row>
    <row r="253" spans="2:8" s="12" customFormat="1" ht="15">
      <c r="B253" s="432"/>
      <c r="C253" s="433"/>
      <c r="D253" s="24"/>
      <c r="E253" s="43"/>
      <c r="F253" s="45"/>
      <c r="G253" s="46"/>
      <c r="H253" s="28"/>
    </row>
    <row r="254" spans="2:8" s="12" customFormat="1" ht="30">
      <c r="B254" s="432"/>
      <c r="C254" s="433"/>
      <c r="D254" s="47"/>
      <c r="E254" s="48"/>
      <c r="F254" s="32"/>
      <c r="G254" s="33" t="s">
        <v>56</v>
      </c>
      <c r="H254" s="34">
        <f>SUM(H250:H253)</f>
        <v>1275</v>
      </c>
    </row>
    <row r="255" spans="2:8" s="12" customFormat="1" ht="15">
      <c r="B255" s="444" t="s">
        <v>57</v>
      </c>
      <c r="C255" s="445"/>
      <c r="D255" s="445"/>
      <c r="E255" s="445"/>
      <c r="F255" s="445"/>
      <c r="G255" s="445"/>
      <c r="H255" s="446"/>
    </row>
    <row r="256" spans="2:8" s="12" customFormat="1" ht="30">
      <c r="B256" s="432" t="s">
        <v>45</v>
      </c>
      <c r="C256" s="433"/>
      <c r="D256" s="20" t="s">
        <v>16</v>
      </c>
      <c r="E256" s="21" t="s">
        <v>27</v>
      </c>
      <c r="F256" s="22" t="s">
        <v>58</v>
      </c>
      <c r="G256" s="20" t="s">
        <v>29</v>
      </c>
      <c r="H256" s="23" t="s">
        <v>30</v>
      </c>
    </row>
    <row r="257" spans="2:9" s="12" customFormat="1" ht="33.75" customHeight="1">
      <c r="B257" s="432" t="s">
        <v>59</v>
      </c>
      <c r="C257" s="433"/>
      <c r="D257" s="24" t="s">
        <v>16</v>
      </c>
      <c r="E257" s="35">
        <v>5.0000000000000001E-3</v>
      </c>
      <c r="F257" s="42">
        <v>180000</v>
      </c>
      <c r="G257" s="42">
        <v>180000</v>
      </c>
      <c r="H257" s="28">
        <f>G257*E257</f>
        <v>900</v>
      </c>
    </row>
    <row r="258" spans="2:9" s="12" customFormat="1" ht="31.5" customHeight="1">
      <c r="B258" s="432" t="s">
        <v>60</v>
      </c>
      <c r="C258" s="433"/>
      <c r="D258" s="24" t="s">
        <v>16</v>
      </c>
      <c r="E258" s="35">
        <v>5.0000000000000001E-3</v>
      </c>
      <c r="F258" s="42">
        <v>6000</v>
      </c>
      <c r="G258" s="42">
        <v>6000</v>
      </c>
      <c r="H258" s="28">
        <f>G258*E258</f>
        <v>30</v>
      </c>
    </row>
    <row r="259" spans="2:9" s="12" customFormat="1" ht="15">
      <c r="B259" s="49"/>
      <c r="C259" s="50"/>
      <c r="D259" s="24"/>
      <c r="E259" s="35"/>
      <c r="F259" s="51"/>
      <c r="G259" s="52"/>
      <c r="H259" s="28"/>
    </row>
    <row r="260" spans="2:9" s="12" customFormat="1" ht="15">
      <c r="B260" s="432"/>
      <c r="C260" s="436"/>
      <c r="D260" s="20"/>
      <c r="E260" s="35"/>
      <c r="F260" s="51"/>
      <c r="G260" s="52"/>
      <c r="H260" s="28"/>
    </row>
    <row r="261" spans="2:9" s="12" customFormat="1" ht="15">
      <c r="B261" s="432"/>
      <c r="C261" s="436"/>
      <c r="D261" s="20"/>
      <c r="E261" s="53"/>
      <c r="F261" s="437" t="s">
        <v>61</v>
      </c>
      <c r="G261" s="438"/>
      <c r="H261" s="54">
        <f>SUM(H257:H260)</f>
        <v>930</v>
      </c>
      <c r="I261" s="55">
        <f>H261+H254+H247</f>
        <v>32173.75</v>
      </c>
    </row>
    <row r="262" spans="2:9" s="14" customFormat="1" ht="15">
      <c r="B262" s="439" t="s">
        <v>62</v>
      </c>
      <c r="C262" s="440"/>
      <c r="D262" s="440"/>
      <c r="E262" s="440"/>
      <c r="F262" s="440"/>
      <c r="G262" s="441"/>
      <c r="H262" s="56">
        <f>H261+H254+H247+H240</f>
        <v>62243.68</v>
      </c>
    </row>
    <row r="263" spans="2:9" s="12" customFormat="1" ht="15">
      <c r="B263" s="57"/>
      <c r="C263" s="442"/>
      <c r="D263" s="442"/>
      <c r="E263" s="442"/>
      <c r="F263" s="442"/>
      <c r="G263" s="442"/>
      <c r="H263" s="443"/>
    </row>
    <row r="264" spans="2:9" s="14" customFormat="1" ht="15">
      <c r="B264" s="432" t="s">
        <v>63</v>
      </c>
      <c r="C264" s="433"/>
      <c r="D264" s="58"/>
      <c r="E264" s="434" t="s">
        <v>64</v>
      </c>
      <c r="F264" s="435"/>
      <c r="G264" s="59">
        <v>0.08</v>
      </c>
      <c r="H264" s="60">
        <f>G264*H262</f>
        <v>4979.4944000000005</v>
      </c>
    </row>
    <row r="265" spans="2:9" s="14" customFormat="1" ht="15">
      <c r="B265" s="432" t="s">
        <v>65</v>
      </c>
      <c r="C265" s="433"/>
      <c r="D265" s="58"/>
      <c r="E265" s="434" t="s">
        <v>64</v>
      </c>
      <c r="F265" s="435"/>
      <c r="G265" s="59">
        <v>0.03</v>
      </c>
      <c r="H265" s="60">
        <f>H262*G265</f>
        <v>1867.3103999999998</v>
      </c>
    </row>
    <row r="266" spans="2:9" s="14" customFormat="1" ht="15">
      <c r="B266" s="432" t="s">
        <v>66</v>
      </c>
      <c r="C266" s="433"/>
      <c r="D266" s="58"/>
      <c r="E266" s="434" t="s">
        <v>64</v>
      </c>
      <c r="F266" s="435"/>
      <c r="G266" s="59">
        <v>0.05</v>
      </c>
      <c r="H266" s="60">
        <f>G266*H262</f>
        <v>3112.1840000000002</v>
      </c>
    </row>
    <row r="267" spans="2:9" s="12" customFormat="1" ht="15">
      <c r="B267" s="429" t="s">
        <v>67</v>
      </c>
      <c r="C267" s="430"/>
      <c r="D267" s="430"/>
      <c r="E267" s="430"/>
      <c r="F267" s="430"/>
      <c r="G267" s="431"/>
      <c r="H267" s="61">
        <f>+H266+H265+H264+H262</f>
        <v>72202.668799999999</v>
      </c>
    </row>
    <row r="269" spans="2:9" s="12" customFormat="1" ht="15">
      <c r="B269" s="449" t="s">
        <v>21</v>
      </c>
      <c r="C269" s="449"/>
      <c r="D269" s="449"/>
      <c r="E269" s="449"/>
      <c r="F269" s="449"/>
      <c r="G269" s="449"/>
      <c r="H269" s="13" t="s">
        <v>22</v>
      </c>
    </row>
    <row r="270" spans="2:9" s="14" customFormat="1" ht="39" customHeight="1">
      <c r="B270" s="450" t="s">
        <v>82</v>
      </c>
      <c r="C270" s="450"/>
      <c r="D270" s="450"/>
      <c r="E270" s="450"/>
      <c r="F270" s="450"/>
      <c r="G270" s="450"/>
      <c r="H270" s="15" t="s">
        <v>24</v>
      </c>
    </row>
    <row r="271" spans="2:9" s="12" customFormat="1" ht="15">
      <c r="B271" s="16"/>
      <c r="C271" s="17"/>
      <c r="D271" s="17"/>
      <c r="E271" s="18"/>
      <c r="F271" s="17"/>
      <c r="G271" s="17"/>
      <c r="H271" s="19"/>
    </row>
    <row r="272" spans="2:9" s="12" customFormat="1" ht="15">
      <c r="B272" s="444" t="s">
        <v>25</v>
      </c>
      <c r="C272" s="445"/>
      <c r="D272" s="445"/>
      <c r="E272" s="445"/>
      <c r="F272" s="445"/>
      <c r="G272" s="445"/>
      <c r="H272" s="446"/>
    </row>
    <row r="273" spans="2:8" s="12" customFormat="1" ht="15">
      <c r="B273" s="451" t="s">
        <v>26</v>
      </c>
      <c r="C273" s="452"/>
      <c r="D273" s="20" t="s">
        <v>16</v>
      </c>
      <c r="E273" s="21" t="s">
        <v>27</v>
      </c>
      <c r="F273" s="22" t="s">
        <v>28</v>
      </c>
      <c r="G273" s="20" t="s">
        <v>29</v>
      </c>
      <c r="H273" s="23" t="s">
        <v>30</v>
      </c>
    </row>
    <row r="274" spans="2:8" s="12" customFormat="1" ht="15">
      <c r="B274" s="447" t="s">
        <v>69</v>
      </c>
      <c r="C274" s="448"/>
      <c r="D274" s="24" t="s">
        <v>15</v>
      </c>
      <c r="E274" s="25">
        <v>1.5</v>
      </c>
      <c r="F274" s="26">
        <v>0.05</v>
      </c>
      <c r="G274" s="27">
        <v>2475</v>
      </c>
      <c r="H274" s="28">
        <f t="shared" ref="H274:H283" si="6">+G274*E274+(G274*F274)</f>
        <v>3836.25</v>
      </c>
    </row>
    <row r="275" spans="2:8" s="12" customFormat="1" ht="15">
      <c r="B275" s="447" t="s">
        <v>32</v>
      </c>
      <c r="C275" s="448"/>
      <c r="D275" s="24" t="s">
        <v>16</v>
      </c>
      <c r="E275" s="25">
        <v>2</v>
      </c>
      <c r="F275" s="26">
        <v>0</v>
      </c>
      <c r="G275" s="27">
        <v>907.5</v>
      </c>
      <c r="H275" s="28">
        <f t="shared" si="6"/>
        <v>1815</v>
      </c>
    </row>
    <row r="276" spans="2:8" s="12" customFormat="1" ht="17.25" customHeight="1">
      <c r="B276" s="447" t="s">
        <v>70</v>
      </c>
      <c r="C276" s="448"/>
      <c r="D276" s="24" t="s">
        <v>16</v>
      </c>
      <c r="E276" s="25">
        <v>0.5</v>
      </c>
      <c r="F276" s="26">
        <v>0</v>
      </c>
      <c r="G276" s="27">
        <v>2392.5</v>
      </c>
      <c r="H276" s="28">
        <f t="shared" si="6"/>
        <v>1196.25</v>
      </c>
    </row>
    <row r="277" spans="2:8" s="12" customFormat="1" ht="17.25" customHeight="1">
      <c r="B277" s="447" t="s">
        <v>71</v>
      </c>
      <c r="C277" s="448"/>
      <c r="D277" s="24" t="s">
        <v>16</v>
      </c>
      <c r="E277" s="25">
        <v>0.5</v>
      </c>
      <c r="F277" s="29">
        <v>0</v>
      </c>
      <c r="G277" s="30">
        <v>3135</v>
      </c>
      <c r="H277" s="28">
        <f t="shared" si="6"/>
        <v>1567.5</v>
      </c>
    </row>
    <row r="278" spans="2:8" s="12" customFormat="1" ht="15">
      <c r="B278" s="447" t="s">
        <v>35</v>
      </c>
      <c r="C278" s="448"/>
      <c r="D278" s="24" t="s">
        <v>16</v>
      </c>
      <c r="E278" s="25">
        <v>2</v>
      </c>
      <c r="F278" s="26">
        <v>0</v>
      </c>
      <c r="G278" s="27">
        <v>247.5</v>
      </c>
      <c r="H278" s="28">
        <f t="shared" si="6"/>
        <v>495</v>
      </c>
    </row>
    <row r="279" spans="2:8" s="12" customFormat="1" ht="15">
      <c r="B279" s="447" t="s">
        <v>36</v>
      </c>
      <c r="C279" s="448"/>
      <c r="D279" s="24" t="s">
        <v>15</v>
      </c>
      <c r="E279" s="25">
        <v>6</v>
      </c>
      <c r="F279" s="26">
        <v>0.05</v>
      </c>
      <c r="G279" s="27">
        <v>1732.5</v>
      </c>
      <c r="H279" s="28">
        <f t="shared" si="6"/>
        <v>10481.625</v>
      </c>
    </row>
    <row r="280" spans="2:8" s="12" customFormat="1" ht="15">
      <c r="B280" s="447" t="s">
        <v>37</v>
      </c>
      <c r="C280" s="448"/>
      <c r="D280" s="24" t="s">
        <v>15</v>
      </c>
      <c r="E280" s="25">
        <v>1.5</v>
      </c>
      <c r="F280" s="26">
        <v>0.05</v>
      </c>
      <c r="G280" s="27">
        <v>1567.5</v>
      </c>
      <c r="H280" s="28">
        <f t="shared" si="6"/>
        <v>2429.625</v>
      </c>
    </row>
    <row r="281" spans="2:8" s="12" customFormat="1" ht="15">
      <c r="B281" s="447" t="s">
        <v>38</v>
      </c>
      <c r="C281" s="448"/>
      <c r="D281" s="24" t="s">
        <v>16</v>
      </c>
      <c r="E281" s="25">
        <v>3</v>
      </c>
      <c r="F281" s="26">
        <v>0</v>
      </c>
      <c r="G281" s="27">
        <v>412.5</v>
      </c>
      <c r="H281" s="28">
        <f t="shared" si="6"/>
        <v>1237.5</v>
      </c>
    </row>
    <row r="282" spans="2:8" s="12" customFormat="1" ht="15">
      <c r="B282" s="447" t="s">
        <v>72</v>
      </c>
      <c r="C282" s="448"/>
      <c r="D282" s="24" t="s">
        <v>16</v>
      </c>
      <c r="E282" s="25">
        <v>0.01</v>
      </c>
      <c r="F282" s="29">
        <v>1E-3</v>
      </c>
      <c r="G282" s="30">
        <v>3630</v>
      </c>
      <c r="H282" s="28">
        <f t="shared" si="6"/>
        <v>39.930000000000007</v>
      </c>
    </row>
    <row r="283" spans="2:8" s="12" customFormat="1" ht="15">
      <c r="B283" s="447" t="s">
        <v>83</v>
      </c>
      <c r="C283" s="448"/>
      <c r="D283" s="24" t="s">
        <v>16</v>
      </c>
      <c r="E283" s="25">
        <v>1</v>
      </c>
      <c r="F283" s="26">
        <v>0</v>
      </c>
      <c r="G283" s="27">
        <v>13530</v>
      </c>
      <c r="H283" s="28">
        <f t="shared" si="6"/>
        <v>13530</v>
      </c>
    </row>
    <row r="284" spans="2:8" s="12" customFormat="1" ht="15">
      <c r="B284" s="447"/>
      <c r="C284" s="448"/>
      <c r="D284" s="24"/>
      <c r="E284" s="31"/>
      <c r="F284" s="32"/>
      <c r="G284" s="33" t="s">
        <v>43</v>
      </c>
      <c r="H284" s="34">
        <f>SUM(H274:H283)</f>
        <v>36628.68</v>
      </c>
    </row>
    <row r="285" spans="2:8" s="12" customFormat="1" ht="15">
      <c r="B285" s="444" t="s">
        <v>44</v>
      </c>
      <c r="C285" s="445"/>
      <c r="D285" s="445"/>
      <c r="E285" s="445"/>
      <c r="F285" s="445"/>
      <c r="G285" s="445"/>
      <c r="H285" s="446"/>
    </row>
    <row r="286" spans="2:8" s="12" customFormat="1" ht="15">
      <c r="B286" s="432" t="s">
        <v>45</v>
      </c>
      <c r="C286" s="433"/>
      <c r="D286" s="20" t="s">
        <v>16</v>
      </c>
      <c r="E286" s="21" t="s">
        <v>27</v>
      </c>
      <c r="F286" s="22"/>
      <c r="G286" s="20" t="s">
        <v>29</v>
      </c>
      <c r="H286" s="23" t="s">
        <v>30</v>
      </c>
    </row>
    <row r="287" spans="2:8" s="12" customFormat="1" ht="31.5" customHeight="1">
      <c r="B287" s="432" t="s">
        <v>46</v>
      </c>
      <c r="C287" s="433"/>
      <c r="D287" s="24" t="s">
        <v>47</v>
      </c>
      <c r="E287" s="35">
        <f>0.05/8</f>
        <v>6.2500000000000003E-3</v>
      </c>
      <c r="F287" s="36"/>
      <c r="G287" s="37">
        <f>2900000/30</f>
        <v>96666.666666666672</v>
      </c>
      <c r="H287" s="28">
        <f>+G287*E287</f>
        <v>604.16666666666674</v>
      </c>
    </row>
    <row r="288" spans="2:8" s="12" customFormat="1" ht="15">
      <c r="B288" s="432" t="s">
        <v>48</v>
      </c>
      <c r="C288" s="433"/>
      <c r="D288" s="24" t="s">
        <v>47</v>
      </c>
      <c r="E288" s="35">
        <f>0.025/8</f>
        <v>3.1250000000000002E-3</v>
      </c>
      <c r="F288" s="38"/>
      <c r="G288" s="39">
        <f>1900000/30</f>
        <v>63333.333333333336</v>
      </c>
      <c r="H288" s="28">
        <f>+G288*E288</f>
        <v>197.91666666666669</v>
      </c>
    </row>
    <row r="289" spans="2:8" s="12" customFormat="1" ht="15">
      <c r="B289" s="432" t="s">
        <v>49</v>
      </c>
      <c r="C289" s="433"/>
      <c r="D289" s="24" t="s">
        <v>47</v>
      </c>
      <c r="E289" s="35">
        <f>2.5/8</f>
        <v>0.3125</v>
      </c>
      <c r="F289" s="38"/>
      <c r="G289" s="39">
        <f>1600000/30</f>
        <v>53333.333333333336</v>
      </c>
      <c r="H289" s="28">
        <f>+G289*E289</f>
        <v>16666.666666666668</v>
      </c>
    </row>
    <row r="290" spans="2:8" s="12" customFormat="1" ht="15">
      <c r="B290" s="432" t="s">
        <v>50</v>
      </c>
      <c r="C290" s="433"/>
      <c r="D290" s="24" t="s">
        <v>47</v>
      </c>
      <c r="E290" s="35">
        <f>2.5/8</f>
        <v>0.3125</v>
      </c>
      <c r="F290" s="38"/>
      <c r="G290" s="39">
        <f>1200000/30</f>
        <v>40000</v>
      </c>
      <c r="H290" s="28">
        <f>+G290*E290</f>
        <v>12500</v>
      </c>
    </row>
    <row r="291" spans="2:8" s="12" customFormat="1" ht="15">
      <c r="B291" s="432"/>
      <c r="C291" s="433"/>
      <c r="D291" s="40"/>
      <c r="E291" s="41"/>
      <c r="F291" s="32"/>
      <c r="G291" s="33" t="s">
        <v>51</v>
      </c>
      <c r="H291" s="34">
        <f>SUM(H287:H290)</f>
        <v>29968.75</v>
      </c>
    </row>
    <row r="292" spans="2:8" s="12" customFormat="1" ht="15">
      <c r="B292" s="444" t="s">
        <v>52</v>
      </c>
      <c r="C292" s="445"/>
      <c r="D292" s="445"/>
      <c r="E292" s="445"/>
      <c r="F292" s="445"/>
      <c r="G292" s="445"/>
      <c r="H292" s="446"/>
    </row>
    <row r="293" spans="2:8" s="12" customFormat="1" ht="15">
      <c r="B293" s="432" t="s">
        <v>45</v>
      </c>
      <c r="C293" s="433"/>
      <c r="D293" s="20" t="s">
        <v>16</v>
      </c>
      <c r="E293" s="21" t="s">
        <v>27</v>
      </c>
      <c r="F293" s="22" t="s">
        <v>53</v>
      </c>
      <c r="G293" s="20" t="s">
        <v>29</v>
      </c>
      <c r="H293" s="23" t="s">
        <v>30</v>
      </c>
    </row>
    <row r="294" spans="2:8" s="12" customFormat="1" ht="30.75" customHeight="1">
      <c r="B294" s="432" t="s">
        <v>54</v>
      </c>
      <c r="C294" s="433"/>
      <c r="D294" s="24" t="s">
        <v>16</v>
      </c>
      <c r="E294" s="35">
        <v>5.0000000000000001E-3</v>
      </c>
      <c r="F294" s="42">
        <v>85000</v>
      </c>
      <c r="G294" s="42">
        <v>85000</v>
      </c>
      <c r="H294" s="28">
        <f>G294*E294</f>
        <v>425</v>
      </c>
    </row>
    <row r="295" spans="2:8" s="12" customFormat="1" ht="27.75" customHeight="1">
      <c r="B295" s="432" t="s">
        <v>55</v>
      </c>
      <c r="C295" s="433"/>
      <c r="D295" s="24" t="s">
        <v>16</v>
      </c>
      <c r="E295" s="43">
        <v>5.0000000000000001E-3</v>
      </c>
      <c r="F295" s="44">
        <v>170000</v>
      </c>
      <c r="G295" s="44">
        <v>170000</v>
      </c>
      <c r="H295" s="28">
        <f>G295*E295</f>
        <v>850</v>
      </c>
    </row>
    <row r="296" spans="2:8" s="12" customFormat="1" ht="15">
      <c r="B296" s="432"/>
      <c r="C296" s="433"/>
      <c r="D296" s="24"/>
      <c r="E296" s="43"/>
      <c r="F296" s="45"/>
      <c r="G296" s="46"/>
      <c r="H296" s="28"/>
    </row>
    <row r="297" spans="2:8" s="12" customFormat="1" ht="15">
      <c r="B297" s="432"/>
      <c r="C297" s="433"/>
      <c r="D297" s="24"/>
      <c r="E297" s="43"/>
      <c r="F297" s="45"/>
      <c r="G297" s="46"/>
      <c r="H297" s="28"/>
    </row>
    <row r="298" spans="2:8" s="12" customFormat="1" ht="30">
      <c r="B298" s="432"/>
      <c r="C298" s="433"/>
      <c r="D298" s="47"/>
      <c r="E298" s="48"/>
      <c r="F298" s="32"/>
      <c r="G298" s="33" t="s">
        <v>56</v>
      </c>
      <c r="H298" s="34">
        <f>SUM(H294:H297)</f>
        <v>1275</v>
      </c>
    </row>
    <row r="299" spans="2:8" s="12" customFormat="1" ht="15">
      <c r="B299" s="444" t="s">
        <v>57</v>
      </c>
      <c r="C299" s="445"/>
      <c r="D299" s="445"/>
      <c r="E299" s="445"/>
      <c r="F299" s="445"/>
      <c r="G299" s="445"/>
      <c r="H299" s="446"/>
    </row>
    <row r="300" spans="2:8" s="12" customFormat="1" ht="30">
      <c r="B300" s="432" t="s">
        <v>45</v>
      </c>
      <c r="C300" s="433"/>
      <c r="D300" s="20" t="s">
        <v>16</v>
      </c>
      <c r="E300" s="21" t="s">
        <v>27</v>
      </c>
      <c r="F300" s="22" t="s">
        <v>58</v>
      </c>
      <c r="G300" s="20" t="s">
        <v>29</v>
      </c>
      <c r="H300" s="23" t="s">
        <v>30</v>
      </c>
    </row>
    <row r="301" spans="2:8" s="12" customFormat="1" ht="33.75" customHeight="1">
      <c r="B301" s="432" t="s">
        <v>59</v>
      </c>
      <c r="C301" s="433"/>
      <c r="D301" s="24" t="s">
        <v>16</v>
      </c>
      <c r="E301" s="35">
        <v>5.0000000000000001E-3</v>
      </c>
      <c r="F301" s="42">
        <v>180000</v>
      </c>
      <c r="G301" s="42">
        <v>180000</v>
      </c>
      <c r="H301" s="28">
        <f>G301*E301</f>
        <v>900</v>
      </c>
    </row>
    <row r="302" spans="2:8" s="12" customFormat="1" ht="31.5" customHeight="1">
      <c r="B302" s="432" t="s">
        <v>60</v>
      </c>
      <c r="C302" s="433"/>
      <c r="D302" s="24" t="s">
        <v>16</v>
      </c>
      <c r="E302" s="35">
        <v>5.0000000000000001E-3</v>
      </c>
      <c r="F302" s="42">
        <v>6000</v>
      </c>
      <c r="G302" s="42">
        <v>6000</v>
      </c>
      <c r="H302" s="28">
        <f>G302*E302</f>
        <v>30</v>
      </c>
    </row>
    <row r="303" spans="2:8" s="12" customFormat="1" ht="15">
      <c r="B303" s="49"/>
      <c r="C303" s="50"/>
      <c r="D303" s="24"/>
      <c r="E303" s="35"/>
      <c r="F303" s="51"/>
      <c r="G303" s="52"/>
      <c r="H303" s="28"/>
    </row>
    <row r="304" spans="2:8" s="12" customFormat="1" ht="15">
      <c r="B304" s="432"/>
      <c r="C304" s="436"/>
      <c r="D304" s="20"/>
      <c r="E304" s="35"/>
      <c r="F304" s="51"/>
      <c r="G304" s="52"/>
      <c r="H304" s="28"/>
    </row>
    <row r="305" spans="2:9" s="12" customFormat="1" ht="15">
      <c r="B305" s="432"/>
      <c r="C305" s="436"/>
      <c r="D305" s="20"/>
      <c r="E305" s="53"/>
      <c r="F305" s="437" t="s">
        <v>61</v>
      </c>
      <c r="G305" s="438"/>
      <c r="H305" s="54">
        <f>SUM(H301:H304)</f>
        <v>930</v>
      </c>
      <c r="I305" s="55">
        <f>H305+H298+H291</f>
        <v>32173.75</v>
      </c>
    </row>
    <row r="306" spans="2:9" s="14" customFormat="1" ht="15">
      <c r="B306" s="439" t="s">
        <v>62</v>
      </c>
      <c r="C306" s="440"/>
      <c r="D306" s="440"/>
      <c r="E306" s="440"/>
      <c r="F306" s="440"/>
      <c r="G306" s="441"/>
      <c r="H306" s="56">
        <f>H305+H298+H291+H284</f>
        <v>68802.429999999993</v>
      </c>
    </row>
    <row r="307" spans="2:9" s="12" customFormat="1" ht="15">
      <c r="B307" s="57"/>
      <c r="C307" s="442"/>
      <c r="D307" s="442"/>
      <c r="E307" s="442"/>
      <c r="F307" s="442"/>
      <c r="G307" s="442"/>
      <c r="H307" s="443"/>
    </row>
    <row r="308" spans="2:9" s="14" customFormat="1" ht="15">
      <c r="B308" s="432" t="s">
        <v>63</v>
      </c>
      <c r="C308" s="433"/>
      <c r="D308" s="58"/>
      <c r="E308" s="434" t="s">
        <v>64</v>
      </c>
      <c r="F308" s="435"/>
      <c r="G308" s="59">
        <v>0.08</v>
      </c>
      <c r="H308" s="60">
        <f>G308*H306</f>
        <v>5504.1943999999994</v>
      </c>
    </row>
    <row r="309" spans="2:9" s="14" customFormat="1" ht="15">
      <c r="B309" s="432" t="s">
        <v>65</v>
      </c>
      <c r="C309" s="433"/>
      <c r="D309" s="58"/>
      <c r="E309" s="434" t="s">
        <v>64</v>
      </c>
      <c r="F309" s="435"/>
      <c r="G309" s="59">
        <v>0.03</v>
      </c>
      <c r="H309" s="60">
        <f>H306*G309</f>
        <v>2064.0728999999997</v>
      </c>
    </row>
    <row r="310" spans="2:9" s="14" customFormat="1" ht="15">
      <c r="B310" s="432" t="s">
        <v>66</v>
      </c>
      <c r="C310" s="433"/>
      <c r="D310" s="58"/>
      <c r="E310" s="434" t="s">
        <v>64</v>
      </c>
      <c r="F310" s="435"/>
      <c r="G310" s="59">
        <v>0.05</v>
      </c>
      <c r="H310" s="60">
        <f>G310*H306</f>
        <v>3440.1214999999997</v>
      </c>
    </row>
    <row r="311" spans="2:9" s="12" customFormat="1" ht="15">
      <c r="B311" s="429" t="s">
        <v>67</v>
      </c>
      <c r="C311" s="430"/>
      <c r="D311" s="430"/>
      <c r="E311" s="430"/>
      <c r="F311" s="430"/>
      <c r="G311" s="431"/>
      <c r="H311" s="61">
        <f>+H310+H309+H308+H306</f>
        <v>79810.818799999994</v>
      </c>
    </row>
    <row r="313" spans="2:9" s="62" customFormat="1" ht="15">
      <c r="B313" s="474" t="s">
        <v>21</v>
      </c>
      <c r="C313" s="474"/>
      <c r="D313" s="474"/>
      <c r="E313" s="474"/>
      <c r="F313" s="474"/>
      <c r="G313" s="474"/>
      <c r="H313" s="63" t="s">
        <v>22</v>
      </c>
    </row>
    <row r="314" spans="2:9" s="64" customFormat="1" ht="39" customHeight="1">
      <c r="B314" s="450" t="s">
        <v>84</v>
      </c>
      <c r="C314" s="450"/>
      <c r="D314" s="450"/>
      <c r="E314" s="450"/>
      <c r="F314" s="450"/>
      <c r="G314" s="450"/>
      <c r="H314" s="15" t="s">
        <v>24</v>
      </c>
    </row>
    <row r="315" spans="2:9" s="62" customFormat="1" ht="6" customHeight="1">
      <c r="B315" s="65"/>
      <c r="C315" s="66"/>
      <c r="D315" s="66"/>
      <c r="E315" s="67"/>
      <c r="F315" s="66"/>
      <c r="G315" s="66"/>
      <c r="H315" s="68"/>
    </row>
    <row r="316" spans="2:9" s="62" customFormat="1" ht="15">
      <c r="B316" s="466" t="s">
        <v>25</v>
      </c>
      <c r="C316" s="467"/>
      <c r="D316" s="467"/>
      <c r="E316" s="467"/>
      <c r="F316" s="467"/>
      <c r="G316" s="467"/>
      <c r="H316" s="468"/>
    </row>
    <row r="317" spans="2:9" s="62" customFormat="1" ht="23.25" customHeight="1">
      <c r="B317" s="475" t="s">
        <v>26</v>
      </c>
      <c r="C317" s="476"/>
      <c r="D317" s="69" t="s">
        <v>16</v>
      </c>
      <c r="E317" s="70" t="s">
        <v>27</v>
      </c>
      <c r="F317" s="71" t="s">
        <v>28</v>
      </c>
      <c r="G317" s="69" t="s">
        <v>29</v>
      </c>
      <c r="H317" s="72" t="s">
        <v>30</v>
      </c>
    </row>
    <row r="318" spans="2:9" s="62" customFormat="1" ht="23.25" customHeight="1">
      <c r="B318" s="472" t="s">
        <v>85</v>
      </c>
      <c r="C318" s="473"/>
      <c r="D318" s="73" t="s">
        <v>16</v>
      </c>
      <c r="E318" s="74">
        <v>1</v>
      </c>
      <c r="F318" s="75">
        <v>0</v>
      </c>
      <c r="G318" s="76">
        <v>56100</v>
      </c>
      <c r="H318" s="77">
        <f>+G318*E318+(G318*F318)</f>
        <v>56100</v>
      </c>
    </row>
    <row r="319" spans="2:9" s="62" customFormat="1" ht="23.25" customHeight="1">
      <c r="B319" s="472"/>
      <c r="C319" s="473"/>
      <c r="D319" s="73"/>
      <c r="E319" s="78"/>
      <c r="F319" s="79"/>
      <c r="G319" s="80" t="s">
        <v>43</v>
      </c>
      <c r="H319" s="81">
        <f>SUM(H318:H318)</f>
        <v>56100</v>
      </c>
    </row>
    <row r="320" spans="2:9" s="62" customFormat="1" ht="23.25" customHeight="1">
      <c r="B320" s="466" t="s">
        <v>44</v>
      </c>
      <c r="C320" s="467"/>
      <c r="D320" s="467"/>
      <c r="E320" s="467"/>
      <c r="F320" s="467"/>
      <c r="G320" s="467"/>
      <c r="H320" s="468"/>
    </row>
    <row r="321" spans="2:8" s="62" customFormat="1" ht="23.25" customHeight="1">
      <c r="B321" s="453" t="s">
        <v>45</v>
      </c>
      <c r="C321" s="454"/>
      <c r="D321" s="69" t="s">
        <v>16</v>
      </c>
      <c r="E321" s="70" t="s">
        <v>27</v>
      </c>
      <c r="F321" s="71"/>
      <c r="G321" s="69" t="s">
        <v>29</v>
      </c>
      <c r="H321" s="72" t="s">
        <v>30</v>
      </c>
    </row>
    <row r="322" spans="2:8" s="62" customFormat="1" ht="23.25" customHeight="1">
      <c r="B322" s="453" t="s">
        <v>46</v>
      </c>
      <c r="C322" s="454"/>
      <c r="D322" s="73" t="s">
        <v>47</v>
      </c>
      <c r="E322" s="82">
        <f>0.01/8</f>
        <v>1.25E-3</v>
      </c>
      <c r="F322" s="83"/>
      <c r="G322" s="84">
        <f>2900000/30</f>
        <v>96666.666666666672</v>
      </c>
      <c r="H322" s="77">
        <f>+G322*E322</f>
        <v>120.83333333333334</v>
      </c>
    </row>
    <row r="323" spans="2:8" s="62" customFormat="1" ht="23.25" customHeight="1">
      <c r="B323" s="453" t="s">
        <v>48</v>
      </c>
      <c r="C323" s="454"/>
      <c r="D323" s="73" t="s">
        <v>47</v>
      </c>
      <c r="E323" s="82">
        <f>0.01/8</f>
        <v>1.25E-3</v>
      </c>
      <c r="F323" s="85"/>
      <c r="G323" s="86">
        <f>1900000/30</f>
        <v>63333.333333333336</v>
      </c>
      <c r="H323" s="77">
        <f>+G323*E323</f>
        <v>79.166666666666671</v>
      </c>
    </row>
    <row r="324" spans="2:8" s="62" customFormat="1" ht="23.25" customHeight="1">
      <c r="B324" s="453" t="s">
        <v>49</v>
      </c>
      <c r="C324" s="454"/>
      <c r="D324" s="73" t="s">
        <v>47</v>
      </c>
      <c r="E324" s="82">
        <f>1/8</f>
        <v>0.125</v>
      </c>
      <c r="F324" s="85"/>
      <c r="G324" s="86">
        <f>1600000/30</f>
        <v>53333.333333333336</v>
      </c>
      <c r="H324" s="77">
        <f>+G324*E324</f>
        <v>6666.666666666667</v>
      </c>
    </row>
    <row r="325" spans="2:8" s="62" customFormat="1" ht="23.25" customHeight="1">
      <c r="B325" s="453" t="s">
        <v>50</v>
      </c>
      <c r="C325" s="454"/>
      <c r="D325" s="73" t="s">
        <v>47</v>
      </c>
      <c r="E325" s="82">
        <f>1/8</f>
        <v>0.125</v>
      </c>
      <c r="F325" s="85"/>
      <c r="G325" s="86">
        <f>1200000/30</f>
        <v>40000</v>
      </c>
      <c r="H325" s="77">
        <f>+G325*E325</f>
        <v>5000</v>
      </c>
    </row>
    <row r="326" spans="2:8" s="62" customFormat="1" ht="23.25" customHeight="1">
      <c r="B326" s="453"/>
      <c r="C326" s="454"/>
      <c r="D326" s="87"/>
      <c r="E326" s="88"/>
      <c r="F326" s="79"/>
      <c r="G326" s="80" t="s">
        <v>51</v>
      </c>
      <c r="H326" s="81">
        <f>SUM(H322:H325)</f>
        <v>11866.666666666668</v>
      </c>
    </row>
    <row r="327" spans="2:8" s="62" customFormat="1" ht="23.25" customHeight="1">
      <c r="B327" s="466" t="s">
        <v>52</v>
      </c>
      <c r="C327" s="467"/>
      <c r="D327" s="467"/>
      <c r="E327" s="467"/>
      <c r="F327" s="467"/>
      <c r="G327" s="467"/>
      <c r="H327" s="468"/>
    </row>
    <row r="328" spans="2:8" s="62" customFormat="1" ht="23.25" customHeight="1">
      <c r="B328" s="453" t="s">
        <v>45</v>
      </c>
      <c r="C328" s="454"/>
      <c r="D328" s="20" t="s">
        <v>16</v>
      </c>
      <c r="E328" s="21" t="s">
        <v>27</v>
      </c>
      <c r="F328" s="22" t="s">
        <v>53</v>
      </c>
      <c r="G328" s="20" t="s">
        <v>29</v>
      </c>
      <c r="H328" s="23" t="s">
        <v>30</v>
      </c>
    </row>
    <row r="329" spans="2:8" s="62" customFormat="1" ht="23.25" customHeight="1">
      <c r="B329" s="453" t="s">
        <v>54</v>
      </c>
      <c r="C329" s="454"/>
      <c r="D329" s="24" t="s">
        <v>16</v>
      </c>
      <c r="E329" s="35">
        <v>5.0000000000000001E-3</v>
      </c>
      <c r="F329" s="42">
        <v>85000</v>
      </c>
      <c r="G329" s="42">
        <v>85000</v>
      </c>
      <c r="H329" s="77">
        <f>G329*E329</f>
        <v>425</v>
      </c>
    </row>
    <row r="330" spans="2:8" s="62" customFormat="1" ht="23.25" customHeight="1">
      <c r="B330" s="453" t="s">
        <v>55</v>
      </c>
      <c r="C330" s="454"/>
      <c r="D330" s="24" t="s">
        <v>16</v>
      </c>
      <c r="E330" s="43">
        <v>5.0000000000000001E-3</v>
      </c>
      <c r="F330" s="44">
        <v>170000</v>
      </c>
      <c r="G330" s="44">
        <v>250000</v>
      </c>
      <c r="H330" s="77">
        <f>G330*E330</f>
        <v>1250</v>
      </c>
    </row>
    <row r="331" spans="2:8" s="62" customFormat="1" ht="23.25" customHeight="1">
      <c r="B331" s="453"/>
      <c r="C331" s="454"/>
      <c r="D331" s="24"/>
      <c r="E331" s="43"/>
      <c r="F331" s="45"/>
      <c r="G331" s="46"/>
      <c r="H331" s="77"/>
    </row>
    <row r="332" spans="2:8" s="62" customFormat="1" ht="23.25" customHeight="1">
      <c r="B332" s="453"/>
      <c r="C332" s="454"/>
      <c r="D332" s="24"/>
      <c r="E332" s="43"/>
      <c r="F332" s="45"/>
      <c r="G332" s="46"/>
      <c r="H332" s="77"/>
    </row>
    <row r="333" spans="2:8" s="62" customFormat="1" ht="23.25" customHeight="1">
      <c r="B333" s="453"/>
      <c r="C333" s="454"/>
      <c r="D333" s="89"/>
      <c r="E333" s="90"/>
      <c r="F333" s="79"/>
      <c r="G333" s="80" t="s">
        <v>56</v>
      </c>
      <c r="H333" s="81">
        <f>SUM(H329:H332)</f>
        <v>1675</v>
      </c>
    </row>
    <row r="334" spans="2:8" s="62" customFormat="1" ht="23.25" customHeight="1">
      <c r="B334" s="466" t="s">
        <v>57</v>
      </c>
      <c r="C334" s="467"/>
      <c r="D334" s="467"/>
      <c r="E334" s="467"/>
      <c r="F334" s="467"/>
      <c r="G334" s="467"/>
      <c r="H334" s="468"/>
    </row>
    <row r="335" spans="2:8" s="62" customFormat="1" ht="23.25" customHeight="1">
      <c r="B335" s="453" t="s">
        <v>45</v>
      </c>
      <c r="C335" s="454"/>
      <c r="D335" s="20" t="s">
        <v>16</v>
      </c>
      <c r="E335" s="21" t="s">
        <v>27</v>
      </c>
      <c r="F335" s="22" t="s">
        <v>58</v>
      </c>
      <c r="G335" s="20" t="s">
        <v>29</v>
      </c>
      <c r="H335" s="23" t="s">
        <v>30</v>
      </c>
    </row>
    <row r="336" spans="2:8" s="62" customFormat="1" ht="23.25" customHeight="1">
      <c r="B336" s="453" t="s">
        <v>59</v>
      </c>
      <c r="C336" s="454"/>
      <c r="D336" s="73" t="s">
        <v>16</v>
      </c>
      <c r="E336" s="35">
        <v>5.0000000000000001E-3</v>
      </c>
      <c r="F336" s="42">
        <v>180000</v>
      </c>
      <c r="G336" s="42">
        <v>180000</v>
      </c>
      <c r="H336" s="77">
        <f>F336*E336</f>
        <v>900</v>
      </c>
    </row>
    <row r="337" spans="2:9" s="62" customFormat="1" ht="23.25" customHeight="1">
      <c r="B337" s="453" t="s">
        <v>60</v>
      </c>
      <c r="C337" s="454"/>
      <c r="D337" s="73" t="s">
        <v>16</v>
      </c>
      <c r="E337" s="43">
        <v>5.0000000000000001E-3</v>
      </c>
      <c r="F337" s="42">
        <v>6000</v>
      </c>
      <c r="G337" s="42">
        <v>6000</v>
      </c>
      <c r="H337" s="77">
        <f>F337*E337</f>
        <v>30</v>
      </c>
    </row>
    <row r="338" spans="2:9" s="62" customFormat="1" ht="23.25" customHeight="1">
      <c r="B338" s="91"/>
      <c r="C338" s="92"/>
      <c r="D338" s="73"/>
      <c r="E338" s="82"/>
      <c r="F338" s="93"/>
      <c r="G338" s="94"/>
      <c r="H338" s="77"/>
    </row>
    <row r="339" spans="2:9" s="62" customFormat="1" ht="23.25" customHeight="1">
      <c r="B339" s="453"/>
      <c r="C339" s="463"/>
      <c r="D339" s="20"/>
      <c r="E339" s="82"/>
      <c r="F339" s="93"/>
      <c r="G339" s="94"/>
      <c r="H339" s="77"/>
    </row>
    <row r="340" spans="2:9" s="62" customFormat="1" ht="23.25" customHeight="1">
      <c r="B340" s="453"/>
      <c r="C340" s="463"/>
      <c r="D340" s="69"/>
      <c r="E340" s="95"/>
      <c r="F340" s="464" t="s">
        <v>61</v>
      </c>
      <c r="G340" s="465"/>
      <c r="H340" s="96">
        <f>SUM(H336:H339)</f>
        <v>930</v>
      </c>
      <c r="I340" s="55">
        <f>H340+H333+H326</f>
        <v>14471.666666666668</v>
      </c>
    </row>
    <row r="341" spans="2:9" s="64" customFormat="1" ht="23.25" customHeight="1">
      <c r="B341" s="458" t="s">
        <v>62</v>
      </c>
      <c r="C341" s="459"/>
      <c r="D341" s="459"/>
      <c r="E341" s="459"/>
      <c r="F341" s="459"/>
      <c r="G341" s="460"/>
      <c r="H341" s="97">
        <f>H340+H333+H326+H319</f>
        <v>70571.666666666672</v>
      </c>
    </row>
    <row r="342" spans="2:9" s="62" customFormat="1" ht="9" customHeight="1">
      <c r="B342" s="98"/>
      <c r="C342" s="461"/>
      <c r="D342" s="461"/>
      <c r="E342" s="461"/>
      <c r="F342" s="461"/>
      <c r="G342" s="461"/>
      <c r="H342" s="462"/>
    </row>
    <row r="343" spans="2:9" s="64" customFormat="1" ht="36" customHeight="1">
      <c r="B343" s="453" t="s">
        <v>63</v>
      </c>
      <c r="C343" s="454"/>
      <c r="D343" s="99"/>
      <c r="E343" s="434" t="s">
        <v>64</v>
      </c>
      <c r="F343" s="435"/>
      <c r="G343" s="100">
        <v>0.08</v>
      </c>
      <c r="H343" s="101">
        <f>H341*G343</f>
        <v>5645.7333333333336</v>
      </c>
    </row>
    <row r="344" spans="2:9" s="64" customFormat="1" ht="30.75" customHeight="1">
      <c r="B344" s="453" t="s">
        <v>65</v>
      </c>
      <c r="C344" s="454"/>
      <c r="D344" s="99"/>
      <c r="E344" s="434" t="s">
        <v>64</v>
      </c>
      <c r="F344" s="435"/>
      <c r="G344" s="100">
        <v>0.03</v>
      </c>
      <c r="H344" s="101">
        <f>H341*G344</f>
        <v>2117.15</v>
      </c>
    </row>
    <row r="345" spans="2:9" s="64" customFormat="1" ht="30.75" customHeight="1">
      <c r="B345" s="453" t="s">
        <v>66</v>
      </c>
      <c r="C345" s="454"/>
      <c r="D345" s="99"/>
      <c r="E345" s="434" t="s">
        <v>64</v>
      </c>
      <c r="F345" s="435"/>
      <c r="G345" s="100">
        <v>0.05</v>
      </c>
      <c r="H345" s="101">
        <f>H341*G345</f>
        <v>3528.5833333333339</v>
      </c>
    </row>
    <row r="346" spans="2:9" s="62" customFormat="1" ht="30.75" customHeight="1">
      <c r="B346" s="455" t="s">
        <v>67</v>
      </c>
      <c r="C346" s="456"/>
      <c r="D346" s="456"/>
      <c r="E346" s="456"/>
      <c r="F346" s="456"/>
      <c r="G346" s="457"/>
      <c r="H346" s="102">
        <f>+H345+H344+H343+H341</f>
        <v>81863.133333333331</v>
      </c>
    </row>
    <row r="348" spans="2:9" s="62" customFormat="1" ht="15">
      <c r="B348" s="474" t="s">
        <v>21</v>
      </c>
      <c r="C348" s="474"/>
      <c r="D348" s="474"/>
      <c r="E348" s="474"/>
      <c r="F348" s="474"/>
      <c r="G348" s="474"/>
      <c r="H348" s="63" t="s">
        <v>22</v>
      </c>
    </row>
    <row r="349" spans="2:9" s="64" customFormat="1" ht="39" customHeight="1">
      <c r="B349" s="450" t="s">
        <v>86</v>
      </c>
      <c r="C349" s="450"/>
      <c r="D349" s="450"/>
      <c r="E349" s="450"/>
      <c r="F349" s="450"/>
      <c r="G349" s="450"/>
      <c r="H349" s="15" t="s">
        <v>24</v>
      </c>
    </row>
    <row r="350" spans="2:9" s="62" customFormat="1" ht="6" customHeight="1">
      <c r="B350" s="65"/>
      <c r="C350" s="66"/>
      <c r="D350" s="66"/>
      <c r="E350" s="67"/>
      <c r="F350" s="66"/>
      <c r="G350" s="66"/>
      <c r="H350" s="68"/>
    </row>
    <row r="351" spans="2:9" s="62" customFormat="1" ht="15">
      <c r="B351" s="466" t="s">
        <v>25</v>
      </c>
      <c r="C351" s="467"/>
      <c r="D351" s="467"/>
      <c r="E351" s="467"/>
      <c r="F351" s="467"/>
      <c r="G351" s="467"/>
      <c r="H351" s="468"/>
    </row>
    <row r="352" spans="2:9" s="62" customFormat="1" ht="23.25" customHeight="1">
      <c r="B352" s="475" t="s">
        <v>26</v>
      </c>
      <c r="C352" s="476"/>
      <c r="D352" s="69" t="s">
        <v>16</v>
      </c>
      <c r="E352" s="70" t="s">
        <v>27</v>
      </c>
      <c r="F352" s="71" t="s">
        <v>28</v>
      </c>
      <c r="G352" s="69" t="s">
        <v>29</v>
      </c>
      <c r="H352" s="72" t="s">
        <v>30</v>
      </c>
    </row>
    <row r="353" spans="2:8" s="62" customFormat="1" ht="23.25" customHeight="1">
      <c r="B353" s="472" t="s">
        <v>87</v>
      </c>
      <c r="C353" s="473"/>
      <c r="D353" s="73" t="s">
        <v>16</v>
      </c>
      <c r="E353" s="74">
        <v>1</v>
      </c>
      <c r="F353" s="75">
        <v>0</v>
      </c>
      <c r="G353" s="76">
        <v>10500</v>
      </c>
      <c r="H353" s="77">
        <f>+G353*E353+(G353*F353)</f>
        <v>10500</v>
      </c>
    </row>
    <row r="354" spans="2:8" s="62" customFormat="1" ht="23.25" customHeight="1">
      <c r="B354" s="472"/>
      <c r="C354" s="473"/>
      <c r="D354" s="73"/>
      <c r="E354" s="78"/>
      <c r="F354" s="79"/>
      <c r="G354" s="80" t="s">
        <v>43</v>
      </c>
      <c r="H354" s="81">
        <f>SUM(H353:H353)</f>
        <v>10500</v>
      </c>
    </row>
    <row r="355" spans="2:8" s="62" customFormat="1" ht="23.25" customHeight="1">
      <c r="B355" s="466" t="s">
        <v>44</v>
      </c>
      <c r="C355" s="467"/>
      <c r="D355" s="467"/>
      <c r="E355" s="467"/>
      <c r="F355" s="467"/>
      <c r="G355" s="467"/>
      <c r="H355" s="468"/>
    </row>
    <row r="356" spans="2:8" s="62" customFormat="1" ht="23.25" customHeight="1">
      <c r="B356" s="453" t="s">
        <v>45</v>
      </c>
      <c r="C356" s="454"/>
      <c r="D356" s="69" t="s">
        <v>16</v>
      </c>
      <c r="E356" s="70" t="s">
        <v>27</v>
      </c>
      <c r="F356" s="71"/>
      <c r="G356" s="69" t="s">
        <v>29</v>
      </c>
      <c r="H356" s="72" t="s">
        <v>30</v>
      </c>
    </row>
    <row r="357" spans="2:8" s="62" customFormat="1" ht="23.25" customHeight="1">
      <c r="B357" s="453" t="s">
        <v>46</v>
      </c>
      <c r="C357" s="454"/>
      <c r="D357" s="73" t="s">
        <v>47</v>
      </c>
      <c r="E357" s="82">
        <f>0.05/8</f>
        <v>6.2500000000000003E-3</v>
      </c>
      <c r="F357" s="83"/>
      <c r="G357" s="84">
        <f>2900000/30</f>
        <v>96666.666666666672</v>
      </c>
      <c r="H357" s="77">
        <f>+G357*E357</f>
        <v>604.16666666666674</v>
      </c>
    </row>
    <row r="358" spans="2:8" s="62" customFormat="1" ht="23.25" customHeight="1">
      <c r="B358" s="453" t="s">
        <v>48</v>
      </c>
      <c r="C358" s="454"/>
      <c r="D358" s="73" t="s">
        <v>47</v>
      </c>
      <c r="E358" s="82">
        <f>0.01/8</f>
        <v>1.25E-3</v>
      </c>
      <c r="F358" s="85"/>
      <c r="G358" s="86">
        <f>1900000/30</f>
        <v>63333.333333333336</v>
      </c>
      <c r="H358" s="77">
        <f>+G358*E358</f>
        <v>79.166666666666671</v>
      </c>
    </row>
    <row r="359" spans="2:8" s="62" customFormat="1" ht="23.25" customHeight="1">
      <c r="B359" s="453" t="s">
        <v>49</v>
      </c>
      <c r="C359" s="454"/>
      <c r="D359" s="73" t="s">
        <v>47</v>
      </c>
      <c r="E359" s="82">
        <f>0.25/8</f>
        <v>3.125E-2</v>
      </c>
      <c r="F359" s="85"/>
      <c r="G359" s="86">
        <f>1600000/30</f>
        <v>53333.333333333336</v>
      </c>
      <c r="H359" s="77">
        <f>+G359*E359</f>
        <v>1666.6666666666667</v>
      </c>
    </row>
    <row r="360" spans="2:8" s="62" customFormat="1" ht="23.25" customHeight="1">
      <c r="B360" s="453" t="s">
        <v>50</v>
      </c>
      <c r="C360" s="454"/>
      <c r="D360" s="73" t="s">
        <v>47</v>
      </c>
      <c r="E360" s="82">
        <f>0.25/8</f>
        <v>3.125E-2</v>
      </c>
      <c r="F360" s="85"/>
      <c r="G360" s="86">
        <f>1200000/30</f>
        <v>40000</v>
      </c>
      <c r="H360" s="77">
        <f>+G360*E360</f>
        <v>1250</v>
      </c>
    </row>
    <row r="361" spans="2:8" s="62" customFormat="1" ht="23.25" customHeight="1">
      <c r="B361" s="453"/>
      <c r="C361" s="454"/>
      <c r="D361" s="87"/>
      <c r="E361" s="88"/>
      <c r="F361" s="79"/>
      <c r="G361" s="80" t="s">
        <v>51</v>
      </c>
      <c r="H361" s="81">
        <f>SUM(H357:H360)</f>
        <v>3600</v>
      </c>
    </row>
    <row r="362" spans="2:8" s="62" customFormat="1" ht="23.25" customHeight="1">
      <c r="B362" s="466" t="s">
        <v>52</v>
      </c>
      <c r="C362" s="467"/>
      <c r="D362" s="467"/>
      <c r="E362" s="467"/>
      <c r="F362" s="467"/>
      <c r="G362" s="467"/>
      <c r="H362" s="468"/>
    </row>
    <row r="363" spans="2:8" s="62" customFormat="1" ht="23.25" customHeight="1">
      <c r="B363" s="453" t="s">
        <v>45</v>
      </c>
      <c r="C363" s="454"/>
      <c r="D363" s="20" t="s">
        <v>16</v>
      </c>
      <c r="E363" s="21" t="s">
        <v>27</v>
      </c>
      <c r="F363" s="22" t="s">
        <v>53</v>
      </c>
      <c r="G363" s="20" t="s">
        <v>29</v>
      </c>
      <c r="H363" s="23" t="s">
        <v>30</v>
      </c>
    </row>
    <row r="364" spans="2:8" s="62" customFormat="1" ht="23.25" customHeight="1">
      <c r="B364" s="453" t="s">
        <v>54</v>
      </c>
      <c r="C364" s="454"/>
      <c r="D364" s="24" t="s">
        <v>16</v>
      </c>
      <c r="E364" s="35">
        <v>0.01</v>
      </c>
      <c r="F364" s="42">
        <v>85000</v>
      </c>
      <c r="G364" s="42">
        <v>85000</v>
      </c>
      <c r="H364" s="77">
        <f>G364*E364</f>
        <v>850</v>
      </c>
    </row>
    <row r="365" spans="2:8" s="62" customFormat="1" ht="23.25" customHeight="1">
      <c r="B365" s="453" t="s">
        <v>55</v>
      </c>
      <c r="C365" s="454"/>
      <c r="D365" s="24" t="s">
        <v>16</v>
      </c>
      <c r="E365" s="43">
        <v>0</v>
      </c>
      <c r="F365" s="44">
        <v>170000</v>
      </c>
      <c r="G365" s="44">
        <v>170000</v>
      </c>
      <c r="H365" s="77">
        <f>G365*E365</f>
        <v>0</v>
      </c>
    </row>
    <row r="366" spans="2:8" s="62" customFormat="1" ht="23.25" customHeight="1">
      <c r="B366" s="453"/>
      <c r="C366" s="454"/>
      <c r="D366" s="24"/>
      <c r="E366" s="43"/>
      <c r="F366" s="45"/>
      <c r="G366" s="46"/>
      <c r="H366" s="77"/>
    </row>
    <row r="367" spans="2:8" s="62" customFormat="1" ht="23.25" customHeight="1">
      <c r="B367" s="453"/>
      <c r="C367" s="454"/>
      <c r="D367" s="24"/>
      <c r="E367" s="43"/>
      <c r="F367" s="45"/>
      <c r="G367" s="46"/>
      <c r="H367" s="77"/>
    </row>
    <row r="368" spans="2:8" s="62" customFormat="1" ht="23.25" customHeight="1">
      <c r="B368" s="453"/>
      <c r="C368" s="454"/>
      <c r="D368" s="89"/>
      <c r="E368" s="90"/>
      <c r="F368" s="79"/>
      <c r="G368" s="80" t="s">
        <v>56</v>
      </c>
      <c r="H368" s="81">
        <f>SUM(H364:H367)</f>
        <v>850</v>
      </c>
    </row>
    <row r="369" spans="2:9" s="62" customFormat="1" ht="23.25" customHeight="1">
      <c r="B369" s="466" t="s">
        <v>57</v>
      </c>
      <c r="C369" s="467"/>
      <c r="D369" s="467"/>
      <c r="E369" s="467"/>
      <c r="F369" s="467"/>
      <c r="G369" s="467"/>
      <c r="H369" s="468"/>
    </row>
    <row r="370" spans="2:9" s="62" customFormat="1" ht="23.25" customHeight="1">
      <c r="B370" s="453" t="s">
        <v>45</v>
      </c>
      <c r="C370" s="454"/>
      <c r="D370" s="20" t="s">
        <v>16</v>
      </c>
      <c r="E370" s="21" t="s">
        <v>27</v>
      </c>
      <c r="F370" s="22" t="s">
        <v>58</v>
      </c>
      <c r="G370" s="20" t="s">
        <v>29</v>
      </c>
      <c r="H370" s="23" t="s">
        <v>30</v>
      </c>
    </row>
    <row r="371" spans="2:9" s="62" customFormat="1" ht="23.25" customHeight="1">
      <c r="B371" s="453" t="s">
        <v>59</v>
      </c>
      <c r="C371" s="454"/>
      <c r="D371" s="73" t="s">
        <v>16</v>
      </c>
      <c r="E371" s="82">
        <v>5.0000000000000001E-3</v>
      </c>
      <c r="F371" s="42">
        <v>180000</v>
      </c>
      <c r="G371" s="42">
        <v>180000</v>
      </c>
      <c r="H371" s="77">
        <f>G371*E371</f>
        <v>900</v>
      </c>
    </row>
    <row r="372" spans="2:9" s="62" customFormat="1" ht="23.25" customHeight="1">
      <c r="B372" s="453" t="s">
        <v>60</v>
      </c>
      <c r="C372" s="454"/>
      <c r="D372" s="73" t="s">
        <v>16</v>
      </c>
      <c r="E372" s="82">
        <v>0.01</v>
      </c>
      <c r="F372" s="42">
        <v>6000</v>
      </c>
      <c r="G372" s="42">
        <v>6000</v>
      </c>
      <c r="H372" s="77">
        <f>G372*E372</f>
        <v>60</v>
      </c>
    </row>
    <row r="373" spans="2:9" s="62" customFormat="1" ht="23.25" customHeight="1">
      <c r="B373" s="91"/>
      <c r="C373" s="92"/>
      <c r="D373" s="73"/>
      <c r="E373" s="82"/>
      <c r="F373" s="93"/>
      <c r="G373" s="94"/>
      <c r="H373" s="77"/>
    </row>
    <row r="374" spans="2:9" s="62" customFormat="1" ht="23.25" customHeight="1">
      <c r="B374" s="453"/>
      <c r="C374" s="463"/>
      <c r="D374" s="20"/>
      <c r="E374" s="82"/>
      <c r="F374" s="93"/>
      <c r="G374" s="94"/>
      <c r="H374" s="77"/>
    </row>
    <row r="375" spans="2:9" s="62" customFormat="1" ht="23.25" customHeight="1">
      <c r="B375" s="453"/>
      <c r="C375" s="463"/>
      <c r="D375" s="69"/>
      <c r="E375" s="95"/>
      <c r="F375" s="464" t="s">
        <v>61</v>
      </c>
      <c r="G375" s="465"/>
      <c r="H375" s="96">
        <f>SUM(H371:H374)</f>
        <v>960</v>
      </c>
      <c r="I375" s="55">
        <f>H375+H368+H361</f>
        <v>5410</v>
      </c>
    </row>
    <row r="376" spans="2:9" s="64" customFormat="1" ht="23.25" customHeight="1">
      <c r="B376" s="458" t="s">
        <v>62</v>
      </c>
      <c r="C376" s="459"/>
      <c r="D376" s="459"/>
      <c r="E376" s="459"/>
      <c r="F376" s="459"/>
      <c r="G376" s="460"/>
      <c r="H376" s="97">
        <f>H375+H368+H361+H354</f>
        <v>15910</v>
      </c>
    </row>
    <row r="377" spans="2:9" s="62" customFormat="1" ht="9" customHeight="1">
      <c r="B377" s="98"/>
      <c r="C377" s="461"/>
      <c r="D377" s="461"/>
      <c r="E377" s="461"/>
      <c r="F377" s="461"/>
      <c r="G377" s="461"/>
      <c r="H377" s="462"/>
    </row>
    <row r="378" spans="2:9" s="64" customFormat="1" ht="36" customHeight="1">
      <c r="B378" s="453" t="s">
        <v>63</v>
      </c>
      <c r="C378" s="454"/>
      <c r="D378" s="99"/>
      <c r="E378" s="434" t="s">
        <v>64</v>
      </c>
      <c r="F378" s="435"/>
      <c r="G378" s="100">
        <v>0.08</v>
      </c>
      <c r="H378" s="101">
        <f>+H376*G378</f>
        <v>1272.8</v>
      </c>
    </row>
    <row r="379" spans="2:9" s="64" customFormat="1" ht="30.75" customHeight="1">
      <c r="B379" s="453" t="s">
        <v>65</v>
      </c>
      <c r="C379" s="454"/>
      <c r="D379" s="99"/>
      <c r="E379" s="434" t="s">
        <v>64</v>
      </c>
      <c r="F379" s="435"/>
      <c r="G379" s="100">
        <v>0.03</v>
      </c>
      <c r="H379" s="101">
        <f>+H376*G379</f>
        <v>477.29999999999995</v>
      </c>
    </row>
    <row r="380" spans="2:9" s="64" customFormat="1" ht="30.75" customHeight="1">
      <c r="B380" s="453" t="s">
        <v>66</v>
      </c>
      <c r="C380" s="454"/>
      <c r="D380" s="99"/>
      <c r="E380" s="434" t="s">
        <v>64</v>
      </c>
      <c r="F380" s="435"/>
      <c r="G380" s="100">
        <v>0.05</v>
      </c>
      <c r="H380" s="101">
        <f>+H376*G380</f>
        <v>795.5</v>
      </c>
    </row>
    <row r="381" spans="2:9" s="62" customFormat="1" ht="30.75" customHeight="1">
      <c r="B381" s="455" t="s">
        <v>67</v>
      </c>
      <c r="C381" s="456"/>
      <c r="D381" s="456"/>
      <c r="E381" s="456"/>
      <c r="F381" s="456"/>
      <c r="G381" s="457"/>
      <c r="H381" s="102">
        <f>+H380+H379+H378+H376</f>
        <v>18455.599999999999</v>
      </c>
    </row>
    <row r="383" spans="2:9" s="12" customFormat="1" ht="15">
      <c r="B383" s="449" t="s">
        <v>21</v>
      </c>
      <c r="C383" s="449"/>
      <c r="D383" s="449"/>
      <c r="E383" s="449"/>
      <c r="F383" s="449"/>
      <c r="G383" s="449"/>
      <c r="H383" s="13" t="s">
        <v>22</v>
      </c>
    </row>
    <row r="384" spans="2:9" s="14" customFormat="1" ht="39" customHeight="1">
      <c r="B384" s="450" t="s">
        <v>88</v>
      </c>
      <c r="C384" s="450"/>
      <c r="D384" s="450"/>
      <c r="E384" s="450"/>
      <c r="F384" s="450"/>
      <c r="G384" s="450"/>
      <c r="H384" s="15" t="s">
        <v>24</v>
      </c>
    </row>
    <row r="385" spans="2:8" s="12" customFormat="1" ht="15">
      <c r="B385" s="16"/>
      <c r="C385" s="17"/>
      <c r="D385" s="17"/>
      <c r="E385" s="18"/>
      <c r="F385" s="17"/>
      <c r="G385" s="17"/>
      <c r="H385" s="19"/>
    </row>
    <row r="386" spans="2:8" s="12" customFormat="1" ht="15">
      <c r="B386" s="444" t="s">
        <v>25</v>
      </c>
      <c r="C386" s="445"/>
      <c r="D386" s="445"/>
      <c r="E386" s="445"/>
      <c r="F386" s="445"/>
      <c r="G386" s="445"/>
      <c r="H386" s="446"/>
    </row>
    <row r="387" spans="2:8" s="12" customFormat="1" ht="15">
      <c r="B387" s="451" t="s">
        <v>26</v>
      </c>
      <c r="C387" s="452"/>
      <c r="D387" s="20" t="s">
        <v>16</v>
      </c>
      <c r="E387" s="21" t="s">
        <v>27</v>
      </c>
      <c r="F387" s="22" t="s">
        <v>28</v>
      </c>
      <c r="G387" s="20" t="s">
        <v>29</v>
      </c>
      <c r="H387" s="23" t="s">
        <v>30</v>
      </c>
    </row>
    <row r="388" spans="2:8" s="12" customFormat="1" ht="15">
      <c r="B388" s="447" t="s">
        <v>69</v>
      </c>
      <c r="C388" s="448"/>
      <c r="D388" s="24" t="s">
        <v>15</v>
      </c>
      <c r="E388" s="25">
        <v>7</v>
      </c>
      <c r="F388" s="26">
        <v>0.05</v>
      </c>
      <c r="G388" s="27">
        <v>2475</v>
      </c>
      <c r="H388" s="28">
        <f t="shared" ref="H388:H393" si="7">+G388*E388+(G388*F388)</f>
        <v>17448.75</v>
      </c>
    </row>
    <row r="389" spans="2:8" s="12" customFormat="1" ht="15">
      <c r="B389" s="447" t="s">
        <v>32</v>
      </c>
      <c r="C389" s="448"/>
      <c r="D389" s="24" t="s">
        <v>16</v>
      </c>
      <c r="E389" s="25">
        <v>2</v>
      </c>
      <c r="F389" s="26">
        <v>0</v>
      </c>
      <c r="G389" s="27">
        <v>907.5</v>
      </c>
      <c r="H389" s="28">
        <f t="shared" si="7"/>
        <v>1815</v>
      </c>
    </row>
    <row r="390" spans="2:8" s="12" customFormat="1" ht="35.25" customHeight="1">
      <c r="B390" s="447" t="s">
        <v>89</v>
      </c>
      <c r="C390" s="448"/>
      <c r="D390" s="24" t="s">
        <v>16</v>
      </c>
      <c r="E390" s="25">
        <v>1</v>
      </c>
      <c r="F390" s="29">
        <v>0</v>
      </c>
      <c r="G390" s="30">
        <v>3135</v>
      </c>
      <c r="H390" s="28">
        <f t="shared" si="7"/>
        <v>3135</v>
      </c>
    </row>
    <row r="391" spans="2:8" s="12" customFormat="1" ht="15">
      <c r="B391" s="447" t="s">
        <v>35</v>
      </c>
      <c r="C391" s="448"/>
      <c r="D391" s="24" t="s">
        <v>16</v>
      </c>
      <c r="E391" s="25">
        <v>2</v>
      </c>
      <c r="F391" s="26">
        <v>0</v>
      </c>
      <c r="G391" s="27">
        <v>247.5</v>
      </c>
      <c r="H391" s="28">
        <f t="shared" si="7"/>
        <v>495</v>
      </c>
    </row>
    <row r="392" spans="2:8" s="12" customFormat="1" ht="15">
      <c r="B392" s="447" t="s">
        <v>90</v>
      </c>
      <c r="C392" s="448"/>
      <c r="D392" s="24" t="s">
        <v>15</v>
      </c>
      <c r="E392" s="25">
        <v>7</v>
      </c>
      <c r="F392" s="26">
        <v>0.05</v>
      </c>
      <c r="G392" s="27">
        <v>495</v>
      </c>
      <c r="H392" s="28">
        <f t="shared" si="7"/>
        <v>3489.75</v>
      </c>
    </row>
    <row r="393" spans="2:8" s="12" customFormat="1" ht="15">
      <c r="B393" s="447" t="s">
        <v>91</v>
      </c>
      <c r="C393" s="448"/>
      <c r="D393" s="24" t="s">
        <v>16</v>
      </c>
      <c r="E393" s="25">
        <v>1</v>
      </c>
      <c r="F393" s="26">
        <v>0</v>
      </c>
      <c r="G393" s="27">
        <v>3135</v>
      </c>
      <c r="H393" s="28">
        <f t="shared" si="7"/>
        <v>3135</v>
      </c>
    </row>
    <row r="394" spans="2:8" s="12" customFormat="1" ht="15">
      <c r="B394" s="447"/>
      <c r="C394" s="448"/>
      <c r="D394" s="24"/>
      <c r="E394" s="31"/>
      <c r="F394" s="32"/>
      <c r="G394" s="33" t="s">
        <v>43</v>
      </c>
      <c r="H394" s="34">
        <f>SUM(H388:H393)</f>
        <v>29518.5</v>
      </c>
    </row>
    <row r="395" spans="2:8" s="12" customFormat="1" ht="15">
      <c r="B395" s="444" t="s">
        <v>44</v>
      </c>
      <c r="C395" s="445"/>
      <c r="D395" s="445"/>
      <c r="E395" s="445"/>
      <c r="F395" s="445"/>
      <c r="G395" s="445"/>
      <c r="H395" s="446"/>
    </row>
    <row r="396" spans="2:8" s="12" customFormat="1" ht="15">
      <c r="B396" s="432" t="s">
        <v>45</v>
      </c>
      <c r="C396" s="433"/>
      <c r="D396" s="20" t="s">
        <v>16</v>
      </c>
      <c r="E396" s="21" t="s">
        <v>27</v>
      </c>
      <c r="F396" s="22"/>
      <c r="G396" s="20" t="s">
        <v>29</v>
      </c>
      <c r="H396" s="23" t="s">
        <v>30</v>
      </c>
    </row>
    <row r="397" spans="2:8" s="12" customFormat="1" ht="31.5" customHeight="1">
      <c r="B397" s="432" t="s">
        <v>46</v>
      </c>
      <c r="C397" s="433"/>
      <c r="D397" s="24" t="s">
        <v>47</v>
      </c>
      <c r="E397" s="35">
        <f>0.05/8</f>
        <v>6.2500000000000003E-3</v>
      </c>
      <c r="F397" s="36"/>
      <c r="G397" s="37">
        <f>2900000/30</f>
        <v>96666.666666666672</v>
      </c>
      <c r="H397" s="28">
        <f>+G397*E397</f>
        <v>604.16666666666674</v>
      </c>
    </row>
    <row r="398" spans="2:8" s="12" customFormat="1" ht="15">
      <c r="B398" s="432" t="s">
        <v>48</v>
      </c>
      <c r="C398" s="433"/>
      <c r="D398" s="24" t="s">
        <v>47</v>
      </c>
      <c r="E398" s="35">
        <f>0.025/8</f>
        <v>3.1250000000000002E-3</v>
      </c>
      <c r="F398" s="38"/>
      <c r="G398" s="39">
        <f>1900000/30</f>
        <v>63333.333333333336</v>
      </c>
      <c r="H398" s="28">
        <f>+G398*E398</f>
        <v>197.91666666666669</v>
      </c>
    </row>
    <row r="399" spans="2:8" s="12" customFormat="1" ht="15">
      <c r="B399" s="432" t="s">
        <v>49</v>
      </c>
      <c r="C399" s="433"/>
      <c r="D399" s="24" t="s">
        <v>47</v>
      </c>
      <c r="E399" s="35">
        <f>2.5/8</f>
        <v>0.3125</v>
      </c>
      <c r="F399" s="38"/>
      <c r="G399" s="39">
        <f>1600000/30</f>
        <v>53333.333333333336</v>
      </c>
      <c r="H399" s="28">
        <f>+G399*E399</f>
        <v>16666.666666666668</v>
      </c>
    </row>
    <row r="400" spans="2:8" s="12" customFormat="1" ht="15">
      <c r="B400" s="432" t="s">
        <v>50</v>
      </c>
      <c r="C400" s="433"/>
      <c r="D400" s="24" t="s">
        <v>47</v>
      </c>
      <c r="E400" s="35">
        <f>2.5/8</f>
        <v>0.3125</v>
      </c>
      <c r="F400" s="38"/>
      <c r="G400" s="39">
        <f>1200000/30</f>
        <v>40000</v>
      </c>
      <c r="H400" s="28">
        <f>+G400*E400</f>
        <v>12500</v>
      </c>
    </row>
    <row r="401" spans="2:9" s="12" customFormat="1" ht="15">
      <c r="B401" s="432"/>
      <c r="C401" s="433"/>
      <c r="D401" s="40"/>
      <c r="E401" s="41"/>
      <c r="F401" s="32"/>
      <c r="G401" s="33" t="s">
        <v>51</v>
      </c>
      <c r="H401" s="34">
        <f>SUM(H397:H400)</f>
        <v>29968.75</v>
      </c>
    </row>
    <row r="402" spans="2:9" s="12" customFormat="1" ht="15">
      <c r="B402" s="444" t="s">
        <v>52</v>
      </c>
      <c r="C402" s="445"/>
      <c r="D402" s="445"/>
      <c r="E402" s="445"/>
      <c r="F402" s="445"/>
      <c r="G402" s="445"/>
      <c r="H402" s="446"/>
    </row>
    <row r="403" spans="2:9" s="12" customFormat="1" ht="15">
      <c r="B403" s="432" t="s">
        <v>45</v>
      </c>
      <c r="C403" s="433"/>
      <c r="D403" s="20" t="s">
        <v>16</v>
      </c>
      <c r="E403" s="21" t="s">
        <v>27</v>
      </c>
      <c r="F403" s="22" t="s">
        <v>53</v>
      </c>
      <c r="G403" s="20" t="s">
        <v>29</v>
      </c>
      <c r="H403" s="23" t="s">
        <v>30</v>
      </c>
    </row>
    <row r="404" spans="2:9" s="12" customFormat="1" ht="30.75" customHeight="1">
      <c r="B404" s="432" t="s">
        <v>54</v>
      </c>
      <c r="C404" s="433"/>
      <c r="D404" s="24" t="s">
        <v>16</v>
      </c>
      <c r="E404" s="35">
        <v>5.0000000000000001E-3</v>
      </c>
      <c r="F404" s="42">
        <v>85000</v>
      </c>
      <c r="G404" s="42">
        <v>85000</v>
      </c>
      <c r="H404" s="28">
        <f>G404*E404</f>
        <v>425</v>
      </c>
    </row>
    <row r="405" spans="2:9" s="12" customFormat="1" ht="27.75" customHeight="1">
      <c r="B405" s="432" t="s">
        <v>55</v>
      </c>
      <c r="C405" s="433"/>
      <c r="D405" s="24" t="s">
        <v>16</v>
      </c>
      <c r="E405" s="43">
        <v>5.0000000000000001E-3</v>
      </c>
      <c r="F405" s="44">
        <v>170000</v>
      </c>
      <c r="G405" s="44">
        <v>170000</v>
      </c>
      <c r="H405" s="28">
        <f>G405*E405</f>
        <v>850</v>
      </c>
    </row>
    <row r="406" spans="2:9" s="12" customFormat="1" ht="15">
      <c r="B406" s="432"/>
      <c r="C406" s="433"/>
      <c r="D406" s="24"/>
      <c r="E406" s="43"/>
      <c r="F406" s="45"/>
      <c r="G406" s="46"/>
      <c r="H406" s="28"/>
    </row>
    <row r="407" spans="2:9" s="12" customFormat="1" ht="15">
      <c r="B407" s="432"/>
      <c r="C407" s="433"/>
      <c r="D407" s="24"/>
      <c r="E407" s="43"/>
      <c r="F407" s="45"/>
      <c r="G407" s="46"/>
      <c r="H407" s="28"/>
    </row>
    <row r="408" spans="2:9" s="12" customFormat="1" ht="30">
      <c r="B408" s="432"/>
      <c r="C408" s="433"/>
      <c r="D408" s="47"/>
      <c r="E408" s="48"/>
      <c r="F408" s="32"/>
      <c r="G408" s="33" t="s">
        <v>56</v>
      </c>
      <c r="H408" s="34">
        <f>SUM(H404:H407)</f>
        <v>1275</v>
      </c>
    </row>
    <row r="409" spans="2:9" s="12" customFormat="1" ht="15">
      <c r="B409" s="444" t="s">
        <v>57</v>
      </c>
      <c r="C409" s="445"/>
      <c r="D409" s="445"/>
      <c r="E409" s="445"/>
      <c r="F409" s="445"/>
      <c r="G409" s="445"/>
      <c r="H409" s="446"/>
    </row>
    <row r="410" spans="2:9" s="12" customFormat="1" ht="30">
      <c r="B410" s="432" t="s">
        <v>45</v>
      </c>
      <c r="C410" s="433"/>
      <c r="D410" s="20" t="s">
        <v>16</v>
      </c>
      <c r="E410" s="21" t="s">
        <v>27</v>
      </c>
      <c r="F410" s="22" t="s">
        <v>58</v>
      </c>
      <c r="G410" s="20" t="s">
        <v>29</v>
      </c>
      <c r="H410" s="23" t="s">
        <v>30</v>
      </c>
    </row>
    <row r="411" spans="2:9" s="12" customFormat="1" ht="33.75" customHeight="1">
      <c r="B411" s="432" t="s">
        <v>59</v>
      </c>
      <c r="C411" s="433"/>
      <c r="D411" s="24" t="s">
        <v>16</v>
      </c>
      <c r="E411" s="35">
        <v>5.0000000000000001E-3</v>
      </c>
      <c r="F411" s="42">
        <v>180000</v>
      </c>
      <c r="G411" s="42">
        <v>180000</v>
      </c>
      <c r="H411" s="28">
        <f>G411*E411</f>
        <v>900</v>
      </c>
    </row>
    <row r="412" spans="2:9" s="12" customFormat="1" ht="31.5" customHeight="1">
      <c r="B412" s="432" t="s">
        <v>60</v>
      </c>
      <c r="C412" s="433"/>
      <c r="D412" s="24" t="s">
        <v>16</v>
      </c>
      <c r="E412" s="35">
        <v>5.0000000000000001E-3</v>
      </c>
      <c r="F412" s="42">
        <v>6000</v>
      </c>
      <c r="G412" s="42">
        <v>6000</v>
      </c>
      <c r="H412" s="28">
        <f>G412*E412</f>
        <v>30</v>
      </c>
    </row>
    <row r="413" spans="2:9" s="12" customFormat="1" ht="15">
      <c r="B413" s="49"/>
      <c r="C413" s="50"/>
      <c r="D413" s="24"/>
      <c r="E413" s="35"/>
      <c r="F413" s="51"/>
      <c r="G413" s="52"/>
      <c r="H413" s="28"/>
    </row>
    <row r="414" spans="2:9" s="12" customFormat="1" ht="15">
      <c r="B414" s="432"/>
      <c r="C414" s="436"/>
      <c r="D414" s="20"/>
      <c r="E414" s="35"/>
      <c r="F414" s="51"/>
      <c r="G414" s="52"/>
      <c r="H414" s="28"/>
    </row>
    <row r="415" spans="2:9" s="12" customFormat="1" ht="15">
      <c r="B415" s="432"/>
      <c r="C415" s="436"/>
      <c r="D415" s="20"/>
      <c r="E415" s="53"/>
      <c r="F415" s="437" t="s">
        <v>61</v>
      </c>
      <c r="G415" s="438"/>
      <c r="H415" s="54">
        <f>SUM(H411:H414)</f>
        <v>930</v>
      </c>
      <c r="I415" s="55">
        <f>H415+H408+H401</f>
        <v>32173.75</v>
      </c>
    </row>
    <row r="416" spans="2:9" s="14" customFormat="1" ht="15">
      <c r="B416" s="439" t="s">
        <v>62</v>
      </c>
      <c r="C416" s="440"/>
      <c r="D416" s="440"/>
      <c r="E416" s="440"/>
      <c r="F416" s="440"/>
      <c r="G416" s="441"/>
      <c r="H416" s="56">
        <f>H415+H408+H401+H394</f>
        <v>61692.25</v>
      </c>
    </row>
    <row r="417" spans="2:8" s="12" customFormat="1" ht="15">
      <c r="B417" s="57"/>
      <c r="C417" s="442"/>
      <c r="D417" s="442"/>
      <c r="E417" s="442"/>
      <c r="F417" s="442"/>
      <c r="G417" s="442"/>
      <c r="H417" s="443"/>
    </row>
    <row r="418" spans="2:8" s="14" customFormat="1" ht="15">
      <c r="B418" s="432" t="s">
        <v>63</v>
      </c>
      <c r="C418" s="433"/>
      <c r="D418" s="58"/>
      <c r="E418" s="434" t="s">
        <v>64</v>
      </c>
      <c r="F418" s="435"/>
      <c r="G418" s="59">
        <v>0.08</v>
      </c>
      <c r="H418" s="60">
        <f>G418*H416</f>
        <v>4935.38</v>
      </c>
    </row>
    <row r="419" spans="2:8" s="14" customFormat="1" ht="15">
      <c r="B419" s="432" t="s">
        <v>65</v>
      </c>
      <c r="C419" s="433"/>
      <c r="D419" s="58"/>
      <c r="E419" s="434" t="s">
        <v>64</v>
      </c>
      <c r="F419" s="435"/>
      <c r="G419" s="59">
        <v>0.03</v>
      </c>
      <c r="H419" s="60">
        <f>H416*G419</f>
        <v>1850.7674999999999</v>
      </c>
    </row>
    <row r="420" spans="2:8" s="14" customFormat="1" ht="15">
      <c r="B420" s="432" t="s">
        <v>66</v>
      </c>
      <c r="C420" s="433"/>
      <c r="D420" s="58"/>
      <c r="E420" s="434" t="s">
        <v>64</v>
      </c>
      <c r="F420" s="435"/>
      <c r="G420" s="59">
        <v>0.05</v>
      </c>
      <c r="H420" s="60">
        <f>G420*H416</f>
        <v>3084.6125000000002</v>
      </c>
    </row>
    <row r="421" spans="2:8" s="12" customFormat="1" ht="15">
      <c r="B421" s="429" t="s">
        <v>67</v>
      </c>
      <c r="C421" s="430"/>
      <c r="D421" s="430"/>
      <c r="E421" s="430"/>
      <c r="F421" s="430"/>
      <c r="G421" s="431"/>
      <c r="H421" s="61">
        <f>+H420+H419+H418+H416</f>
        <v>71563.009999999995</v>
      </c>
    </row>
    <row r="423" spans="2:8" s="12" customFormat="1" ht="15">
      <c r="B423" s="449" t="s">
        <v>21</v>
      </c>
      <c r="C423" s="449"/>
      <c r="D423" s="449"/>
      <c r="E423" s="449"/>
      <c r="F423" s="449"/>
      <c r="G423" s="449"/>
      <c r="H423" s="13" t="s">
        <v>22</v>
      </c>
    </row>
    <row r="424" spans="2:8" s="14" customFormat="1" ht="39" customHeight="1">
      <c r="B424" s="450" t="s">
        <v>92</v>
      </c>
      <c r="C424" s="450"/>
      <c r="D424" s="450"/>
      <c r="E424" s="450"/>
      <c r="F424" s="450"/>
      <c r="G424" s="450"/>
      <c r="H424" s="15" t="s">
        <v>24</v>
      </c>
    </row>
    <row r="425" spans="2:8" s="12" customFormat="1" ht="15">
      <c r="B425" s="16"/>
      <c r="C425" s="17"/>
      <c r="D425" s="17"/>
      <c r="E425" s="18"/>
      <c r="F425" s="17"/>
      <c r="G425" s="17"/>
      <c r="H425" s="19"/>
    </row>
    <row r="426" spans="2:8" s="12" customFormat="1" ht="15">
      <c r="B426" s="444" t="s">
        <v>25</v>
      </c>
      <c r="C426" s="445"/>
      <c r="D426" s="445"/>
      <c r="E426" s="445"/>
      <c r="F426" s="445"/>
      <c r="G426" s="445"/>
      <c r="H426" s="446"/>
    </row>
    <row r="427" spans="2:8" s="12" customFormat="1" ht="15">
      <c r="B427" s="451" t="s">
        <v>26</v>
      </c>
      <c r="C427" s="452"/>
      <c r="D427" s="20" t="s">
        <v>16</v>
      </c>
      <c r="E427" s="21" t="s">
        <v>27</v>
      </c>
      <c r="F427" s="22" t="s">
        <v>28</v>
      </c>
      <c r="G427" s="20" t="s">
        <v>29</v>
      </c>
      <c r="H427" s="23" t="s">
        <v>30</v>
      </c>
    </row>
    <row r="428" spans="2:8" s="12" customFormat="1" ht="15">
      <c r="B428" s="447" t="s">
        <v>69</v>
      </c>
      <c r="C428" s="448"/>
      <c r="D428" s="24" t="s">
        <v>15</v>
      </c>
      <c r="E428" s="25">
        <v>14.5</v>
      </c>
      <c r="F428" s="26">
        <v>0.05</v>
      </c>
      <c r="G428" s="27">
        <v>2475</v>
      </c>
      <c r="H428" s="28">
        <f t="shared" ref="H428:H433" si="8">+G428*E428+(G428*F428)</f>
        <v>36011.25</v>
      </c>
    </row>
    <row r="429" spans="2:8" s="12" customFormat="1" ht="15">
      <c r="B429" s="447" t="s">
        <v>32</v>
      </c>
      <c r="C429" s="448"/>
      <c r="D429" s="24" t="s">
        <v>16</v>
      </c>
      <c r="E429" s="25">
        <v>12</v>
      </c>
      <c r="F429" s="26">
        <v>0</v>
      </c>
      <c r="G429" s="27">
        <v>907.5</v>
      </c>
      <c r="H429" s="28">
        <f t="shared" si="8"/>
        <v>10890</v>
      </c>
    </row>
    <row r="430" spans="2:8" s="12" customFormat="1" ht="35.25" customHeight="1">
      <c r="B430" s="447" t="s">
        <v>89</v>
      </c>
      <c r="C430" s="448"/>
      <c r="D430" s="24" t="s">
        <v>16</v>
      </c>
      <c r="E430" s="25">
        <v>3</v>
      </c>
      <c r="F430" s="29">
        <v>0</v>
      </c>
      <c r="G430" s="30">
        <v>3135</v>
      </c>
      <c r="H430" s="28">
        <f t="shared" si="8"/>
        <v>9405</v>
      </c>
    </row>
    <row r="431" spans="2:8" s="12" customFormat="1" ht="15">
      <c r="B431" s="447" t="s">
        <v>35</v>
      </c>
      <c r="C431" s="448"/>
      <c r="D431" s="24" t="s">
        <v>16</v>
      </c>
      <c r="E431" s="25">
        <v>2</v>
      </c>
      <c r="F431" s="26">
        <v>0</v>
      </c>
      <c r="G431" s="27">
        <v>247.5</v>
      </c>
      <c r="H431" s="28">
        <f t="shared" si="8"/>
        <v>495</v>
      </c>
    </row>
    <row r="432" spans="2:8" s="12" customFormat="1" ht="15">
      <c r="B432" s="447" t="s">
        <v>90</v>
      </c>
      <c r="C432" s="448"/>
      <c r="D432" s="24" t="s">
        <v>15</v>
      </c>
      <c r="E432" s="25">
        <v>29</v>
      </c>
      <c r="F432" s="26">
        <v>0.05</v>
      </c>
      <c r="G432" s="27">
        <v>495</v>
      </c>
      <c r="H432" s="28">
        <f t="shared" si="8"/>
        <v>14379.75</v>
      </c>
    </row>
    <row r="433" spans="2:8" s="12" customFormat="1" ht="15">
      <c r="B433" s="447" t="s">
        <v>91</v>
      </c>
      <c r="C433" s="448"/>
      <c r="D433" s="24" t="s">
        <v>16</v>
      </c>
      <c r="E433" s="25">
        <v>3</v>
      </c>
      <c r="F433" s="26">
        <v>0</v>
      </c>
      <c r="G433" s="27">
        <v>3135</v>
      </c>
      <c r="H433" s="28">
        <f t="shared" si="8"/>
        <v>9405</v>
      </c>
    </row>
    <row r="434" spans="2:8" s="12" customFormat="1" ht="15">
      <c r="B434" s="447"/>
      <c r="C434" s="448"/>
      <c r="D434" s="24"/>
      <c r="E434" s="31"/>
      <c r="F434" s="32"/>
      <c r="G434" s="33" t="s">
        <v>43</v>
      </c>
      <c r="H434" s="34">
        <f>SUM(H428:H433)</f>
        <v>80586</v>
      </c>
    </row>
    <row r="435" spans="2:8" s="12" customFormat="1" ht="15">
      <c r="B435" s="444" t="s">
        <v>44</v>
      </c>
      <c r="C435" s="445"/>
      <c r="D435" s="445"/>
      <c r="E435" s="445"/>
      <c r="F435" s="445"/>
      <c r="G435" s="445"/>
      <c r="H435" s="446"/>
    </row>
    <row r="436" spans="2:8" s="12" customFormat="1" ht="15">
      <c r="B436" s="432" t="s">
        <v>45</v>
      </c>
      <c r="C436" s="433"/>
      <c r="D436" s="20" t="s">
        <v>16</v>
      </c>
      <c r="E436" s="21" t="s">
        <v>27</v>
      </c>
      <c r="F436" s="22"/>
      <c r="G436" s="20" t="s">
        <v>29</v>
      </c>
      <c r="H436" s="23" t="s">
        <v>30</v>
      </c>
    </row>
    <row r="437" spans="2:8" s="12" customFormat="1" ht="31.5" customHeight="1">
      <c r="B437" s="432" t="s">
        <v>46</v>
      </c>
      <c r="C437" s="433"/>
      <c r="D437" s="24" t="s">
        <v>47</v>
      </c>
      <c r="E437" s="35">
        <f>0.05/8</f>
        <v>6.2500000000000003E-3</v>
      </c>
      <c r="F437" s="36"/>
      <c r="G437" s="37">
        <f>2900000/30</f>
        <v>96666.666666666672</v>
      </c>
      <c r="H437" s="28">
        <f>+G437*E437</f>
        <v>604.16666666666674</v>
      </c>
    </row>
    <row r="438" spans="2:8" s="12" customFormat="1" ht="15">
      <c r="B438" s="432" t="s">
        <v>48</v>
      </c>
      <c r="C438" s="433"/>
      <c r="D438" s="24" t="s">
        <v>47</v>
      </c>
      <c r="E438" s="35">
        <f>0.025/8</f>
        <v>3.1250000000000002E-3</v>
      </c>
      <c r="F438" s="38"/>
      <c r="G438" s="39">
        <f>1900000/30</f>
        <v>63333.333333333336</v>
      </c>
      <c r="H438" s="28">
        <f>+G438*E438</f>
        <v>197.91666666666669</v>
      </c>
    </row>
    <row r="439" spans="2:8" s="12" customFormat="1" ht="15">
      <c r="B439" s="432" t="s">
        <v>49</v>
      </c>
      <c r="C439" s="433"/>
      <c r="D439" s="24" t="s">
        <v>47</v>
      </c>
      <c r="E439" s="35">
        <f>2.5/8</f>
        <v>0.3125</v>
      </c>
      <c r="F439" s="38"/>
      <c r="G439" s="39">
        <f>1600000/30</f>
        <v>53333.333333333336</v>
      </c>
      <c r="H439" s="28">
        <f>+G439*E439</f>
        <v>16666.666666666668</v>
      </c>
    </row>
    <row r="440" spans="2:8" s="12" customFormat="1" ht="15">
      <c r="B440" s="432" t="s">
        <v>50</v>
      </c>
      <c r="C440" s="433"/>
      <c r="D440" s="24" t="s">
        <v>47</v>
      </c>
      <c r="E440" s="35">
        <f>2.5/8</f>
        <v>0.3125</v>
      </c>
      <c r="F440" s="38"/>
      <c r="G440" s="39">
        <f>1200000/30</f>
        <v>40000</v>
      </c>
      <c r="H440" s="28">
        <f>+G440*E440</f>
        <v>12500</v>
      </c>
    </row>
    <row r="441" spans="2:8" s="12" customFormat="1" ht="15">
      <c r="B441" s="432"/>
      <c r="C441" s="433"/>
      <c r="D441" s="40"/>
      <c r="E441" s="41"/>
      <c r="F441" s="32"/>
      <c r="G441" s="33" t="s">
        <v>51</v>
      </c>
      <c r="H441" s="34">
        <f>SUM(H437:H440)</f>
        <v>29968.75</v>
      </c>
    </row>
    <row r="442" spans="2:8" s="12" customFormat="1" ht="15">
      <c r="B442" s="444" t="s">
        <v>52</v>
      </c>
      <c r="C442" s="445"/>
      <c r="D442" s="445"/>
      <c r="E442" s="445"/>
      <c r="F442" s="445"/>
      <c r="G442" s="445"/>
      <c r="H442" s="446"/>
    </row>
    <row r="443" spans="2:8" s="12" customFormat="1" ht="15">
      <c r="B443" s="432" t="s">
        <v>45</v>
      </c>
      <c r="C443" s="433"/>
      <c r="D443" s="20" t="s">
        <v>16</v>
      </c>
      <c r="E443" s="21" t="s">
        <v>27</v>
      </c>
      <c r="F443" s="22" t="s">
        <v>53</v>
      </c>
      <c r="G443" s="20" t="s">
        <v>29</v>
      </c>
      <c r="H443" s="23" t="s">
        <v>30</v>
      </c>
    </row>
    <row r="444" spans="2:8" s="12" customFormat="1" ht="30.75" customHeight="1">
      <c r="B444" s="432" t="s">
        <v>54</v>
      </c>
      <c r="C444" s="433"/>
      <c r="D444" s="24" t="s">
        <v>16</v>
      </c>
      <c r="E444" s="35">
        <v>5.0000000000000001E-3</v>
      </c>
      <c r="F444" s="42">
        <v>85000</v>
      </c>
      <c r="G444" s="42">
        <v>85000</v>
      </c>
      <c r="H444" s="28">
        <f>G444*E444</f>
        <v>425</v>
      </c>
    </row>
    <row r="445" spans="2:8" s="12" customFormat="1" ht="27.75" customHeight="1">
      <c r="B445" s="432" t="s">
        <v>55</v>
      </c>
      <c r="C445" s="433"/>
      <c r="D445" s="24" t="s">
        <v>16</v>
      </c>
      <c r="E445" s="43">
        <v>5.0000000000000001E-3</v>
      </c>
      <c r="F445" s="44">
        <v>170000</v>
      </c>
      <c r="G445" s="44">
        <v>170000</v>
      </c>
      <c r="H445" s="28">
        <f>G445*E445</f>
        <v>850</v>
      </c>
    </row>
    <row r="446" spans="2:8" s="12" customFormat="1" ht="15">
      <c r="B446" s="432"/>
      <c r="C446" s="433"/>
      <c r="D446" s="24"/>
      <c r="E446" s="43"/>
      <c r="F446" s="45"/>
      <c r="G446" s="46"/>
      <c r="H446" s="28"/>
    </row>
    <row r="447" spans="2:8" s="12" customFormat="1" ht="15">
      <c r="B447" s="432"/>
      <c r="C447" s="433"/>
      <c r="D447" s="24"/>
      <c r="E447" s="43"/>
      <c r="F447" s="45"/>
      <c r="G447" s="46"/>
      <c r="H447" s="28"/>
    </row>
    <row r="448" spans="2:8" s="12" customFormat="1" ht="30">
      <c r="B448" s="432"/>
      <c r="C448" s="433"/>
      <c r="D448" s="47"/>
      <c r="E448" s="48"/>
      <c r="F448" s="32"/>
      <c r="G448" s="33" t="s">
        <v>56</v>
      </c>
      <c r="H448" s="34">
        <f>SUM(H444:H447)</f>
        <v>1275</v>
      </c>
    </row>
    <row r="449" spans="2:9" s="12" customFormat="1" ht="15">
      <c r="B449" s="444" t="s">
        <v>57</v>
      </c>
      <c r="C449" s="445"/>
      <c r="D449" s="445"/>
      <c r="E449" s="445"/>
      <c r="F449" s="445"/>
      <c r="G449" s="445"/>
      <c r="H449" s="446"/>
    </row>
    <row r="450" spans="2:9" s="12" customFormat="1" ht="30">
      <c r="B450" s="432" t="s">
        <v>45</v>
      </c>
      <c r="C450" s="433"/>
      <c r="D450" s="20" t="s">
        <v>16</v>
      </c>
      <c r="E450" s="21" t="s">
        <v>27</v>
      </c>
      <c r="F450" s="22" t="s">
        <v>58</v>
      </c>
      <c r="G450" s="20" t="s">
        <v>29</v>
      </c>
      <c r="H450" s="23" t="s">
        <v>30</v>
      </c>
    </row>
    <row r="451" spans="2:9" s="12" customFormat="1" ht="33.75" customHeight="1">
      <c r="B451" s="432" t="s">
        <v>59</v>
      </c>
      <c r="C451" s="433"/>
      <c r="D451" s="24" t="s">
        <v>16</v>
      </c>
      <c r="E451" s="35">
        <v>5.0000000000000001E-3</v>
      </c>
      <c r="F451" s="42">
        <v>180000</v>
      </c>
      <c r="G451" s="42">
        <v>180000</v>
      </c>
      <c r="H451" s="28">
        <f>G451*E451</f>
        <v>900</v>
      </c>
    </row>
    <row r="452" spans="2:9" s="12" customFormat="1" ht="31.5" customHeight="1">
      <c r="B452" s="432" t="s">
        <v>60</v>
      </c>
      <c r="C452" s="433"/>
      <c r="D452" s="24" t="s">
        <v>16</v>
      </c>
      <c r="E452" s="35">
        <v>5.0000000000000001E-3</v>
      </c>
      <c r="F452" s="42">
        <v>6000</v>
      </c>
      <c r="G452" s="42">
        <v>6000</v>
      </c>
      <c r="H452" s="28">
        <f>G452*E452</f>
        <v>30</v>
      </c>
    </row>
    <row r="453" spans="2:9" s="12" customFormat="1" ht="15">
      <c r="B453" s="49"/>
      <c r="C453" s="50"/>
      <c r="D453" s="24"/>
      <c r="E453" s="35"/>
      <c r="F453" s="51"/>
      <c r="G453" s="52"/>
      <c r="H453" s="28"/>
    </row>
    <row r="454" spans="2:9" s="12" customFormat="1" ht="15">
      <c r="B454" s="432"/>
      <c r="C454" s="436"/>
      <c r="D454" s="20"/>
      <c r="E454" s="35"/>
      <c r="F454" s="51"/>
      <c r="G454" s="52"/>
      <c r="H454" s="28"/>
    </row>
    <row r="455" spans="2:9" s="12" customFormat="1" ht="15">
      <c r="B455" s="432"/>
      <c r="C455" s="436"/>
      <c r="D455" s="20"/>
      <c r="E455" s="53"/>
      <c r="F455" s="437" t="s">
        <v>61</v>
      </c>
      <c r="G455" s="438"/>
      <c r="H455" s="54">
        <f>SUM(H451:H454)</f>
        <v>930</v>
      </c>
      <c r="I455" s="55">
        <f>H455+H448+H441</f>
        <v>32173.75</v>
      </c>
    </row>
    <row r="456" spans="2:9" s="14" customFormat="1" ht="15">
      <c r="B456" s="439" t="s">
        <v>62</v>
      </c>
      <c r="C456" s="440"/>
      <c r="D456" s="440"/>
      <c r="E456" s="440"/>
      <c r="F456" s="440"/>
      <c r="G456" s="441"/>
      <c r="H456" s="56">
        <f>H455+H448+H441+H434</f>
        <v>112759.75</v>
      </c>
    </row>
    <row r="457" spans="2:9" s="12" customFormat="1" ht="15">
      <c r="B457" s="57"/>
      <c r="C457" s="442"/>
      <c r="D457" s="442"/>
      <c r="E457" s="442"/>
      <c r="F457" s="442"/>
      <c r="G457" s="442"/>
      <c r="H457" s="443"/>
    </row>
    <row r="458" spans="2:9" s="14" customFormat="1" ht="15">
      <c r="B458" s="432" t="s">
        <v>63</v>
      </c>
      <c r="C458" s="433"/>
      <c r="D458" s="58"/>
      <c r="E458" s="434" t="s">
        <v>64</v>
      </c>
      <c r="F458" s="435"/>
      <c r="G458" s="59">
        <v>0.08</v>
      </c>
      <c r="H458" s="60">
        <f>G458*H456</f>
        <v>9020.7800000000007</v>
      </c>
    </row>
    <row r="459" spans="2:9" s="14" customFormat="1" ht="15">
      <c r="B459" s="432" t="s">
        <v>65</v>
      </c>
      <c r="C459" s="433"/>
      <c r="D459" s="58"/>
      <c r="E459" s="434" t="s">
        <v>64</v>
      </c>
      <c r="F459" s="435"/>
      <c r="G459" s="59">
        <v>0.03</v>
      </c>
      <c r="H459" s="60">
        <f>H456*G459</f>
        <v>3382.7925</v>
      </c>
    </row>
    <row r="460" spans="2:9" s="14" customFormat="1" ht="15">
      <c r="B460" s="432" t="s">
        <v>66</v>
      </c>
      <c r="C460" s="433"/>
      <c r="D460" s="58"/>
      <c r="E460" s="434" t="s">
        <v>64</v>
      </c>
      <c r="F460" s="435"/>
      <c r="G460" s="59">
        <v>0.05</v>
      </c>
      <c r="H460" s="60">
        <f>G460*H456</f>
        <v>5637.9875000000002</v>
      </c>
    </row>
    <row r="461" spans="2:9" s="12" customFormat="1" ht="15">
      <c r="B461" s="429" t="s">
        <v>67</v>
      </c>
      <c r="C461" s="430"/>
      <c r="D461" s="430"/>
      <c r="E461" s="430"/>
      <c r="F461" s="430"/>
      <c r="G461" s="431"/>
      <c r="H461" s="61">
        <f>+H460+H459+H458+H456</f>
        <v>130801.31</v>
      </c>
    </row>
    <row r="463" spans="2:9" s="62" customFormat="1" ht="15">
      <c r="B463" s="474" t="s">
        <v>21</v>
      </c>
      <c r="C463" s="474"/>
      <c r="D463" s="474"/>
      <c r="E463" s="474"/>
      <c r="F463" s="474"/>
      <c r="G463" s="474"/>
      <c r="H463" s="63" t="s">
        <v>22</v>
      </c>
    </row>
    <row r="464" spans="2:9" s="64" customFormat="1" ht="39" customHeight="1">
      <c r="B464" s="450" t="s">
        <v>93</v>
      </c>
      <c r="C464" s="450"/>
      <c r="D464" s="450"/>
      <c r="E464" s="450"/>
      <c r="F464" s="450"/>
      <c r="G464" s="450"/>
      <c r="H464" s="15" t="s">
        <v>24</v>
      </c>
    </row>
    <row r="465" spans="2:8" s="62" customFormat="1" ht="6" customHeight="1">
      <c r="B465" s="65"/>
      <c r="C465" s="66"/>
      <c r="D465" s="66"/>
      <c r="E465" s="67"/>
      <c r="F465" s="66"/>
      <c r="G465" s="66"/>
      <c r="H465" s="68"/>
    </row>
    <row r="466" spans="2:8" s="62" customFormat="1" ht="15">
      <c r="B466" s="466" t="s">
        <v>25</v>
      </c>
      <c r="C466" s="467"/>
      <c r="D466" s="467"/>
      <c r="E466" s="467"/>
      <c r="F466" s="467"/>
      <c r="G466" s="467"/>
      <c r="H466" s="468"/>
    </row>
    <row r="467" spans="2:8" s="62" customFormat="1" ht="23.25" customHeight="1">
      <c r="B467" s="475" t="s">
        <v>26</v>
      </c>
      <c r="C467" s="476"/>
      <c r="D467" s="69" t="s">
        <v>16</v>
      </c>
      <c r="E467" s="70" t="s">
        <v>27</v>
      </c>
      <c r="F467" s="71" t="s">
        <v>28</v>
      </c>
      <c r="G467" s="69" t="s">
        <v>29</v>
      </c>
      <c r="H467" s="72" t="s">
        <v>30</v>
      </c>
    </row>
    <row r="468" spans="2:8" s="62" customFormat="1" ht="23.25" customHeight="1">
      <c r="B468" s="472" t="s">
        <v>94</v>
      </c>
      <c r="C468" s="473"/>
      <c r="D468" s="73" t="s">
        <v>16</v>
      </c>
      <c r="E468" s="74">
        <v>1</v>
      </c>
      <c r="F468" s="75">
        <v>0</v>
      </c>
      <c r="G468" s="76">
        <v>74250</v>
      </c>
      <c r="H468" s="77">
        <f>+G468*E468+(G468*F468)</f>
        <v>74250</v>
      </c>
    </row>
    <row r="469" spans="2:8" s="62" customFormat="1" ht="23.25" customHeight="1">
      <c r="B469" s="472"/>
      <c r="C469" s="473"/>
      <c r="D469" s="73"/>
      <c r="E469" s="78"/>
      <c r="F469" s="79"/>
      <c r="G469" s="80" t="s">
        <v>43</v>
      </c>
      <c r="H469" s="81">
        <f>SUM(H468:H468)</f>
        <v>74250</v>
      </c>
    </row>
    <row r="470" spans="2:8" s="62" customFormat="1" ht="23.25" customHeight="1">
      <c r="B470" s="466" t="s">
        <v>44</v>
      </c>
      <c r="C470" s="467"/>
      <c r="D470" s="467"/>
      <c r="E470" s="467"/>
      <c r="F470" s="467"/>
      <c r="G470" s="467"/>
      <c r="H470" s="468"/>
    </row>
    <row r="471" spans="2:8" s="62" customFormat="1" ht="23.25" customHeight="1">
      <c r="B471" s="453" t="s">
        <v>45</v>
      </c>
      <c r="C471" s="454"/>
      <c r="D471" s="69" t="s">
        <v>16</v>
      </c>
      <c r="E471" s="70" t="s">
        <v>27</v>
      </c>
      <c r="F471" s="71"/>
      <c r="G471" s="69" t="s">
        <v>29</v>
      </c>
      <c r="H471" s="72" t="s">
        <v>30</v>
      </c>
    </row>
    <row r="472" spans="2:8" s="62" customFormat="1" ht="23.25" customHeight="1">
      <c r="B472" s="453" t="s">
        <v>46</v>
      </c>
      <c r="C472" s="454"/>
      <c r="D472" s="73" t="s">
        <v>47</v>
      </c>
      <c r="E472" s="82">
        <f>0.01/8</f>
        <v>1.25E-3</v>
      </c>
      <c r="F472" s="83"/>
      <c r="G472" s="84">
        <f>2900000/30</f>
        <v>96666.666666666672</v>
      </c>
      <c r="H472" s="77">
        <f>+G472*E472</f>
        <v>120.83333333333334</v>
      </c>
    </row>
    <row r="473" spans="2:8" s="62" customFormat="1" ht="23.25" customHeight="1">
      <c r="B473" s="453" t="s">
        <v>48</v>
      </c>
      <c r="C473" s="454"/>
      <c r="D473" s="73" t="s">
        <v>47</v>
      </c>
      <c r="E473" s="82">
        <f>0.01/8</f>
        <v>1.25E-3</v>
      </c>
      <c r="F473" s="85"/>
      <c r="G473" s="86">
        <f>1900000/30</f>
        <v>63333.333333333336</v>
      </c>
      <c r="H473" s="77">
        <f>+G473*E473</f>
        <v>79.166666666666671</v>
      </c>
    </row>
    <row r="474" spans="2:8" s="62" customFormat="1" ht="23.25" customHeight="1">
      <c r="B474" s="453" t="s">
        <v>49</v>
      </c>
      <c r="C474" s="454"/>
      <c r="D474" s="73" t="s">
        <v>47</v>
      </c>
      <c r="E474" s="82">
        <f>1/8</f>
        <v>0.125</v>
      </c>
      <c r="F474" s="85"/>
      <c r="G474" s="86">
        <f>1600000/30</f>
        <v>53333.333333333336</v>
      </c>
      <c r="H474" s="77">
        <f>+G474*E474</f>
        <v>6666.666666666667</v>
      </c>
    </row>
    <row r="475" spans="2:8" s="62" customFormat="1" ht="23.25" customHeight="1">
      <c r="B475" s="453" t="s">
        <v>50</v>
      </c>
      <c r="C475" s="454"/>
      <c r="D475" s="73" t="s">
        <v>47</v>
      </c>
      <c r="E475" s="82">
        <f>1/8</f>
        <v>0.125</v>
      </c>
      <c r="F475" s="85"/>
      <c r="G475" s="86">
        <f>1200000/30</f>
        <v>40000</v>
      </c>
      <c r="H475" s="77">
        <f>+G475*E475</f>
        <v>5000</v>
      </c>
    </row>
    <row r="476" spans="2:8" s="62" customFormat="1" ht="23.25" customHeight="1">
      <c r="B476" s="453"/>
      <c r="C476" s="454"/>
      <c r="D476" s="87"/>
      <c r="E476" s="88"/>
      <c r="F476" s="79"/>
      <c r="G476" s="80" t="s">
        <v>51</v>
      </c>
      <c r="H476" s="81">
        <f>SUM(H472:H475)</f>
        <v>11866.666666666668</v>
      </c>
    </row>
    <row r="477" spans="2:8" s="62" customFormat="1" ht="23.25" customHeight="1">
      <c r="B477" s="466" t="s">
        <v>52</v>
      </c>
      <c r="C477" s="467"/>
      <c r="D477" s="467"/>
      <c r="E477" s="467"/>
      <c r="F477" s="467"/>
      <c r="G477" s="467"/>
      <c r="H477" s="468"/>
    </row>
    <row r="478" spans="2:8" s="62" customFormat="1" ht="23.25" customHeight="1">
      <c r="B478" s="453" t="s">
        <v>45</v>
      </c>
      <c r="C478" s="454"/>
      <c r="D478" s="20" t="s">
        <v>16</v>
      </c>
      <c r="E478" s="21" t="s">
        <v>27</v>
      </c>
      <c r="F478" s="22" t="s">
        <v>53</v>
      </c>
      <c r="G478" s="20" t="s">
        <v>29</v>
      </c>
      <c r="H478" s="23" t="s">
        <v>30</v>
      </c>
    </row>
    <row r="479" spans="2:8" s="62" customFormat="1" ht="23.25" customHeight="1">
      <c r="B479" s="453" t="s">
        <v>54</v>
      </c>
      <c r="C479" s="454"/>
      <c r="D479" s="24" t="s">
        <v>16</v>
      </c>
      <c r="E479" s="35">
        <v>5.0000000000000001E-3</v>
      </c>
      <c r="F479" s="42">
        <v>85000</v>
      </c>
      <c r="G479" s="42">
        <v>85000</v>
      </c>
      <c r="H479" s="77">
        <f>G479*E479</f>
        <v>425</v>
      </c>
    </row>
    <row r="480" spans="2:8" s="62" customFormat="1" ht="23.25" customHeight="1">
      <c r="B480" s="453" t="s">
        <v>55</v>
      </c>
      <c r="C480" s="454"/>
      <c r="D480" s="24" t="s">
        <v>16</v>
      </c>
      <c r="E480" s="43">
        <v>5.0000000000000001E-3</v>
      </c>
      <c r="F480" s="44">
        <v>170000</v>
      </c>
      <c r="G480" s="44">
        <v>250000</v>
      </c>
      <c r="H480" s="77">
        <f>G480*E480</f>
        <v>1250</v>
      </c>
    </row>
    <row r="481" spans="2:9" s="62" customFormat="1" ht="23.25" customHeight="1">
      <c r="B481" s="453"/>
      <c r="C481" s="454"/>
      <c r="D481" s="24"/>
      <c r="E481" s="43"/>
      <c r="F481" s="45"/>
      <c r="G481" s="46"/>
      <c r="H481" s="77"/>
    </row>
    <row r="482" spans="2:9" s="62" customFormat="1" ht="23.25" customHeight="1">
      <c r="B482" s="453"/>
      <c r="C482" s="454"/>
      <c r="D482" s="24"/>
      <c r="E482" s="43"/>
      <c r="F482" s="45"/>
      <c r="G482" s="46"/>
      <c r="H482" s="77"/>
    </row>
    <row r="483" spans="2:9" s="62" customFormat="1" ht="23.25" customHeight="1">
      <c r="B483" s="453"/>
      <c r="C483" s="454"/>
      <c r="D483" s="89"/>
      <c r="E483" s="90"/>
      <c r="F483" s="79"/>
      <c r="G483" s="80" t="s">
        <v>56</v>
      </c>
      <c r="H483" s="81">
        <f>SUM(H479:H482)</f>
        <v>1675</v>
      </c>
    </row>
    <row r="484" spans="2:9" s="62" customFormat="1" ht="23.25" customHeight="1">
      <c r="B484" s="466" t="s">
        <v>57</v>
      </c>
      <c r="C484" s="467"/>
      <c r="D484" s="467"/>
      <c r="E484" s="467"/>
      <c r="F484" s="467"/>
      <c r="G484" s="467"/>
      <c r="H484" s="468"/>
    </row>
    <row r="485" spans="2:9" s="62" customFormat="1" ht="23.25" customHeight="1">
      <c r="B485" s="453" t="s">
        <v>45</v>
      </c>
      <c r="C485" s="454"/>
      <c r="D485" s="20" t="s">
        <v>16</v>
      </c>
      <c r="E485" s="21" t="s">
        <v>27</v>
      </c>
      <c r="F485" s="22" t="s">
        <v>58</v>
      </c>
      <c r="G485" s="20" t="s">
        <v>29</v>
      </c>
      <c r="H485" s="23" t="s">
        <v>30</v>
      </c>
    </row>
    <row r="486" spans="2:9" s="62" customFormat="1" ht="23.25" customHeight="1">
      <c r="B486" s="453" t="s">
        <v>59</v>
      </c>
      <c r="C486" s="454"/>
      <c r="D486" s="73" t="s">
        <v>16</v>
      </c>
      <c r="E486" s="35">
        <v>5.0000000000000001E-3</v>
      </c>
      <c r="F486" s="42">
        <v>180000</v>
      </c>
      <c r="G486" s="42">
        <v>180000</v>
      </c>
      <c r="H486" s="77">
        <f>F486*E486</f>
        <v>900</v>
      </c>
    </row>
    <row r="487" spans="2:9" s="62" customFormat="1" ht="23.25" customHeight="1">
      <c r="B487" s="453" t="s">
        <v>60</v>
      </c>
      <c r="C487" s="454"/>
      <c r="D487" s="73" t="s">
        <v>16</v>
      </c>
      <c r="E487" s="43">
        <v>5.0000000000000001E-3</v>
      </c>
      <c r="F487" s="42">
        <v>6000</v>
      </c>
      <c r="G487" s="42">
        <v>6000</v>
      </c>
      <c r="H487" s="77">
        <f>F487*E487</f>
        <v>30</v>
      </c>
    </row>
    <row r="488" spans="2:9" s="62" customFormat="1" ht="23.25" customHeight="1">
      <c r="B488" s="91"/>
      <c r="C488" s="92"/>
      <c r="D488" s="73"/>
      <c r="E488" s="82"/>
      <c r="F488" s="93"/>
      <c r="G488" s="94"/>
      <c r="H488" s="77"/>
    </row>
    <row r="489" spans="2:9" s="62" customFormat="1" ht="23.25" customHeight="1">
      <c r="B489" s="453"/>
      <c r="C489" s="463"/>
      <c r="D489" s="20"/>
      <c r="E489" s="82"/>
      <c r="F489" s="93"/>
      <c r="G489" s="94"/>
      <c r="H489" s="77"/>
    </row>
    <row r="490" spans="2:9" s="62" customFormat="1" ht="23.25" customHeight="1">
      <c r="B490" s="453"/>
      <c r="C490" s="463"/>
      <c r="D490" s="69"/>
      <c r="E490" s="95"/>
      <c r="F490" s="464" t="s">
        <v>61</v>
      </c>
      <c r="G490" s="465"/>
      <c r="H490" s="96">
        <f>SUM(H486:H489)</f>
        <v>930</v>
      </c>
      <c r="I490" s="55">
        <f>H490+H483+H476</f>
        <v>14471.666666666668</v>
      </c>
    </row>
    <row r="491" spans="2:9" s="64" customFormat="1" ht="23.25" customHeight="1">
      <c r="B491" s="458" t="s">
        <v>62</v>
      </c>
      <c r="C491" s="459"/>
      <c r="D491" s="459"/>
      <c r="E491" s="459"/>
      <c r="F491" s="459"/>
      <c r="G491" s="460"/>
      <c r="H491" s="97">
        <f>H490+H483+H476+H469</f>
        <v>88721.666666666672</v>
      </c>
    </row>
    <row r="492" spans="2:9" s="62" customFormat="1" ht="9" customHeight="1">
      <c r="B492" s="98"/>
      <c r="C492" s="461"/>
      <c r="D492" s="461"/>
      <c r="E492" s="461"/>
      <c r="F492" s="461"/>
      <c r="G492" s="461"/>
      <c r="H492" s="462"/>
    </row>
    <row r="493" spans="2:9" s="64" customFormat="1" ht="36" customHeight="1">
      <c r="B493" s="453" t="s">
        <v>63</v>
      </c>
      <c r="C493" s="454"/>
      <c r="D493" s="99"/>
      <c r="E493" s="434" t="s">
        <v>64</v>
      </c>
      <c r="F493" s="435"/>
      <c r="G493" s="100">
        <v>0.08</v>
      </c>
      <c r="H493" s="101">
        <f>H491*G493</f>
        <v>7097.7333333333336</v>
      </c>
    </row>
    <row r="494" spans="2:9" s="64" customFormat="1" ht="30.75" customHeight="1">
      <c r="B494" s="453" t="s">
        <v>65</v>
      </c>
      <c r="C494" s="454"/>
      <c r="D494" s="99"/>
      <c r="E494" s="434" t="s">
        <v>64</v>
      </c>
      <c r="F494" s="435"/>
      <c r="G494" s="100">
        <v>0.03</v>
      </c>
      <c r="H494" s="101">
        <f>H491*G494</f>
        <v>2661.65</v>
      </c>
    </row>
    <row r="495" spans="2:9" s="64" customFormat="1" ht="30.75" customHeight="1">
      <c r="B495" s="453" t="s">
        <v>66</v>
      </c>
      <c r="C495" s="454"/>
      <c r="D495" s="99"/>
      <c r="E495" s="434" t="s">
        <v>64</v>
      </c>
      <c r="F495" s="435"/>
      <c r="G495" s="100">
        <v>0.05</v>
      </c>
      <c r="H495" s="101">
        <f>H491*G495</f>
        <v>4436.0833333333339</v>
      </c>
    </row>
    <row r="496" spans="2:9" s="62" customFormat="1" ht="30.75" customHeight="1">
      <c r="B496" s="455" t="s">
        <v>67</v>
      </c>
      <c r="C496" s="456"/>
      <c r="D496" s="456"/>
      <c r="E496" s="456"/>
      <c r="F496" s="456"/>
      <c r="G496" s="457"/>
      <c r="H496" s="102">
        <f>+H495+H494+H493+H491</f>
        <v>102917.13333333333</v>
      </c>
    </row>
    <row r="498" spans="2:8" s="62" customFormat="1" ht="15">
      <c r="B498" s="474" t="s">
        <v>21</v>
      </c>
      <c r="C498" s="474"/>
      <c r="D498" s="474"/>
      <c r="E498" s="474"/>
      <c r="F498" s="474"/>
      <c r="G498" s="474"/>
      <c r="H498" s="63" t="s">
        <v>22</v>
      </c>
    </row>
    <row r="499" spans="2:8" s="64" customFormat="1" ht="39" customHeight="1">
      <c r="B499" s="450" t="s">
        <v>95</v>
      </c>
      <c r="C499" s="450"/>
      <c r="D499" s="450"/>
      <c r="E499" s="450"/>
      <c r="F499" s="450"/>
      <c r="G499" s="450"/>
      <c r="H499" s="15" t="s">
        <v>24</v>
      </c>
    </row>
    <row r="500" spans="2:8" s="62" customFormat="1" ht="6" customHeight="1">
      <c r="B500" s="65"/>
      <c r="C500" s="66"/>
      <c r="D500" s="66"/>
      <c r="E500" s="67"/>
      <c r="F500" s="66"/>
      <c r="G500" s="66"/>
      <c r="H500" s="68"/>
    </row>
    <row r="501" spans="2:8" s="62" customFormat="1" ht="15">
      <c r="B501" s="466" t="s">
        <v>25</v>
      </c>
      <c r="C501" s="467"/>
      <c r="D501" s="467"/>
      <c r="E501" s="467"/>
      <c r="F501" s="467"/>
      <c r="G501" s="467"/>
      <c r="H501" s="468"/>
    </row>
    <row r="502" spans="2:8" s="62" customFormat="1" ht="23.25" customHeight="1">
      <c r="B502" s="475" t="s">
        <v>26</v>
      </c>
      <c r="C502" s="476"/>
      <c r="D502" s="69" t="s">
        <v>16</v>
      </c>
      <c r="E502" s="70" t="s">
        <v>27</v>
      </c>
      <c r="F502" s="71" t="s">
        <v>28</v>
      </c>
      <c r="G502" s="69" t="s">
        <v>29</v>
      </c>
      <c r="H502" s="72" t="s">
        <v>30</v>
      </c>
    </row>
    <row r="503" spans="2:8" s="12" customFormat="1" ht="15">
      <c r="B503" s="447" t="s">
        <v>96</v>
      </c>
      <c r="C503" s="448"/>
      <c r="D503" s="24" t="s">
        <v>15</v>
      </c>
      <c r="E503" s="25">
        <v>1</v>
      </c>
      <c r="F503" s="26">
        <v>0.05</v>
      </c>
      <c r="G503" s="27">
        <v>8910</v>
      </c>
      <c r="H503" s="28">
        <f t="shared" ref="H503:H512" si="9">+G503*E503+(G503*F503)</f>
        <v>9355.5</v>
      </c>
    </row>
    <row r="504" spans="2:8" s="12" customFormat="1" ht="15">
      <c r="B504" s="447" t="s">
        <v>97</v>
      </c>
      <c r="C504" s="448"/>
      <c r="D504" s="24" t="s">
        <v>15</v>
      </c>
      <c r="E504" s="25">
        <v>2</v>
      </c>
      <c r="F504" s="26">
        <v>0.05</v>
      </c>
      <c r="G504" s="27">
        <v>5775</v>
      </c>
      <c r="H504" s="28">
        <f t="shared" si="9"/>
        <v>11838.75</v>
      </c>
    </row>
    <row r="505" spans="2:8" s="12" customFormat="1" ht="15">
      <c r="B505" s="447" t="s">
        <v>98</v>
      </c>
      <c r="C505" s="448"/>
      <c r="D505" s="24" t="s">
        <v>15</v>
      </c>
      <c r="E505" s="25">
        <v>0.8</v>
      </c>
      <c r="F505" s="29">
        <v>0.05</v>
      </c>
      <c r="G505" s="30">
        <v>15015</v>
      </c>
      <c r="H505" s="28">
        <f t="shared" si="9"/>
        <v>12762.75</v>
      </c>
    </row>
    <row r="506" spans="2:8" s="12" customFormat="1" ht="15">
      <c r="B506" s="447" t="s">
        <v>99</v>
      </c>
      <c r="C506" s="448"/>
      <c r="D506" s="24" t="s">
        <v>16</v>
      </c>
      <c r="E506" s="25">
        <v>2</v>
      </c>
      <c r="F506" s="26">
        <v>0</v>
      </c>
      <c r="G506" s="27">
        <v>2970</v>
      </c>
      <c r="H506" s="28">
        <f t="shared" si="9"/>
        <v>5940</v>
      </c>
    </row>
    <row r="507" spans="2:8" s="12" customFormat="1" ht="15">
      <c r="B507" s="447" t="s">
        <v>100</v>
      </c>
      <c r="C507" s="448"/>
      <c r="D507" s="24" t="s">
        <v>16</v>
      </c>
      <c r="E507" s="25">
        <v>0.4</v>
      </c>
      <c r="F507" s="26">
        <v>0.05</v>
      </c>
      <c r="G507" s="27">
        <v>2227.5</v>
      </c>
      <c r="H507" s="28">
        <f t="shared" si="9"/>
        <v>1002.375</v>
      </c>
    </row>
    <row r="508" spans="2:8" s="12" customFormat="1" ht="15">
      <c r="B508" s="447" t="s">
        <v>101</v>
      </c>
      <c r="C508" s="448"/>
      <c r="D508" s="24" t="s">
        <v>15</v>
      </c>
      <c r="E508" s="25">
        <v>0.1</v>
      </c>
      <c r="F508" s="26">
        <v>0.01</v>
      </c>
      <c r="G508" s="27">
        <v>15345</v>
      </c>
      <c r="H508" s="28">
        <f t="shared" si="9"/>
        <v>1687.95</v>
      </c>
    </row>
    <row r="509" spans="2:8" s="62" customFormat="1" ht="15">
      <c r="B509" s="472" t="s">
        <v>102</v>
      </c>
      <c r="C509" s="473"/>
      <c r="D509" s="73" t="s">
        <v>15</v>
      </c>
      <c r="E509" s="74">
        <v>0.1</v>
      </c>
      <c r="F509" s="75">
        <v>0.01</v>
      </c>
      <c r="G509" s="76">
        <v>2062.5</v>
      </c>
      <c r="H509" s="77">
        <f t="shared" si="9"/>
        <v>226.875</v>
      </c>
    </row>
    <row r="510" spans="2:8" s="12" customFormat="1" ht="15">
      <c r="B510" s="447" t="s">
        <v>103</v>
      </c>
      <c r="C510" s="448"/>
      <c r="D510" s="24" t="s">
        <v>15</v>
      </c>
      <c r="E510" s="25">
        <v>0.2</v>
      </c>
      <c r="F510" s="26">
        <v>0.05</v>
      </c>
      <c r="G510" s="27">
        <v>3300</v>
      </c>
      <c r="H510" s="28">
        <f t="shared" si="9"/>
        <v>825</v>
      </c>
    </row>
    <row r="511" spans="2:8" s="12" customFormat="1" ht="15">
      <c r="B511" s="447" t="s">
        <v>104</v>
      </c>
      <c r="C511" s="448"/>
      <c r="D511" s="24" t="s">
        <v>16</v>
      </c>
      <c r="E511" s="25">
        <v>2</v>
      </c>
      <c r="F511" s="26">
        <v>0</v>
      </c>
      <c r="G511" s="27">
        <v>1320</v>
      </c>
      <c r="H511" s="28">
        <f t="shared" si="9"/>
        <v>2640</v>
      </c>
    </row>
    <row r="512" spans="2:8" s="12" customFormat="1" ht="15">
      <c r="B512" s="447" t="s">
        <v>105</v>
      </c>
      <c r="C512" s="448"/>
      <c r="D512" s="24" t="s">
        <v>16</v>
      </c>
      <c r="E512" s="25">
        <v>1</v>
      </c>
      <c r="F512" s="29">
        <v>0</v>
      </c>
      <c r="G512" s="30">
        <v>495</v>
      </c>
      <c r="H512" s="28">
        <f t="shared" si="9"/>
        <v>495</v>
      </c>
    </row>
    <row r="513" spans="2:8" s="62" customFormat="1" ht="23.25" customHeight="1">
      <c r="B513" s="472"/>
      <c r="C513" s="473"/>
      <c r="D513" s="73"/>
      <c r="E513" s="78"/>
      <c r="F513" s="79"/>
      <c r="G513" s="80" t="s">
        <v>43</v>
      </c>
      <c r="H513" s="81">
        <f>SUM(H503:H512)</f>
        <v>46774.2</v>
      </c>
    </row>
    <row r="514" spans="2:8" s="62" customFormat="1" ht="23.25" customHeight="1">
      <c r="B514" s="466" t="s">
        <v>44</v>
      </c>
      <c r="C514" s="467"/>
      <c r="D514" s="467"/>
      <c r="E514" s="467"/>
      <c r="F514" s="467"/>
      <c r="G514" s="467"/>
      <c r="H514" s="468"/>
    </row>
    <row r="515" spans="2:8" s="62" customFormat="1" ht="23.25" customHeight="1">
      <c r="B515" s="453" t="s">
        <v>45</v>
      </c>
      <c r="C515" s="454"/>
      <c r="D515" s="69" t="s">
        <v>16</v>
      </c>
      <c r="E515" s="70" t="s">
        <v>27</v>
      </c>
      <c r="F515" s="71"/>
      <c r="G515" s="69" t="s">
        <v>29</v>
      </c>
      <c r="H515" s="72" t="s">
        <v>30</v>
      </c>
    </row>
    <row r="516" spans="2:8" s="62" customFormat="1" ht="23.25" customHeight="1">
      <c r="B516" s="453" t="s">
        <v>46</v>
      </c>
      <c r="C516" s="454"/>
      <c r="D516" s="73" t="s">
        <v>47</v>
      </c>
      <c r="E516" s="82">
        <f>0.01/8</f>
        <v>1.25E-3</v>
      </c>
      <c r="F516" s="83"/>
      <c r="G516" s="84">
        <f>2900000/30</f>
        <v>96666.666666666672</v>
      </c>
      <c r="H516" s="77">
        <f>+G516*E516</f>
        <v>120.83333333333334</v>
      </c>
    </row>
    <row r="517" spans="2:8" s="62" customFormat="1" ht="23.25" customHeight="1">
      <c r="B517" s="453" t="s">
        <v>48</v>
      </c>
      <c r="C517" s="454"/>
      <c r="D517" s="73" t="s">
        <v>47</v>
      </c>
      <c r="E517" s="82">
        <f>0.01/8</f>
        <v>1.25E-3</v>
      </c>
      <c r="F517" s="85"/>
      <c r="G517" s="86">
        <f>1900000/30</f>
        <v>63333.333333333336</v>
      </c>
      <c r="H517" s="77">
        <f>+G517*E517</f>
        <v>79.166666666666671</v>
      </c>
    </row>
    <row r="518" spans="2:8" s="62" customFormat="1" ht="23.25" customHeight="1">
      <c r="B518" s="453" t="s">
        <v>49</v>
      </c>
      <c r="C518" s="454"/>
      <c r="D518" s="73" t="s">
        <v>47</v>
      </c>
      <c r="E518" s="82">
        <f>0.9/8</f>
        <v>0.1125</v>
      </c>
      <c r="F518" s="85"/>
      <c r="G518" s="86">
        <f>1600000/30</f>
        <v>53333.333333333336</v>
      </c>
      <c r="H518" s="77">
        <f>+G518*E518</f>
        <v>6000</v>
      </c>
    </row>
    <row r="519" spans="2:8" s="62" customFormat="1" ht="23.25" customHeight="1">
      <c r="B519" s="453" t="s">
        <v>50</v>
      </c>
      <c r="C519" s="454"/>
      <c r="D519" s="73" t="s">
        <v>47</v>
      </c>
      <c r="E519" s="82">
        <f>0.9/8</f>
        <v>0.1125</v>
      </c>
      <c r="F519" s="85"/>
      <c r="G519" s="86">
        <f>1200000/30</f>
        <v>40000</v>
      </c>
      <c r="H519" s="77">
        <f>+G519*E519</f>
        <v>4500</v>
      </c>
    </row>
    <row r="520" spans="2:8" s="62" customFormat="1" ht="23.25" customHeight="1">
      <c r="B520" s="453"/>
      <c r="C520" s="454"/>
      <c r="D520" s="87"/>
      <c r="E520" s="88"/>
      <c r="F520" s="79"/>
      <c r="G520" s="80" t="s">
        <v>51</v>
      </c>
      <c r="H520" s="81">
        <f>SUM(H516:H519)</f>
        <v>10700</v>
      </c>
    </row>
    <row r="521" spans="2:8" s="62" customFormat="1" ht="23.25" customHeight="1">
      <c r="B521" s="466" t="s">
        <v>52</v>
      </c>
      <c r="C521" s="467"/>
      <c r="D521" s="467"/>
      <c r="E521" s="467"/>
      <c r="F521" s="467"/>
      <c r="G521" s="467"/>
      <c r="H521" s="468"/>
    </row>
    <row r="522" spans="2:8" s="62" customFormat="1" ht="23.25" customHeight="1">
      <c r="B522" s="453" t="s">
        <v>45</v>
      </c>
      <c r="C522" s="454"/>
      <c r="D522" s="20" t="s">
        <v>16</v>
      </c>
      <c r="E522" s="21" t="s">
        <v>27</v>
      </c>
      <c r="F522" s="22" t="s">
        <v>53</v>
      </c>
      <c r="G522" s="20" t="s">
        <v>29</v>
      </c>
      <c r="H522" s="23" t="s">
        <v>30</v>
      </c>
    </row>
    <row r="523" spans="2:8" s="62" customFormat="1" ht="23.25" customHeight="1">
      <c r="B523" s="453" t="s">
        <v>54</v>
      </c>
      <c r="C523" s="454"/>
      <c r="D523" s="24" t="s">
        <v>16</v>
      </c>
      <c r="E523" s="35">
        <v>5.0000000000000001E-3</v>
      </c>
      <c r="F523" s="42">
        <v>85000</v>
      </c>
      <c r="G523" s="42">
        <v>85000</v>
      </c>
      <c r="H523" s="77">
        <f>G523*E523</f>
        <v>425</v>
      </c>
    </row>
    <row r="524" spans="2:8" s="62" customFormat="1" ht="23.25" customHeight="1">
      <c r="B524" s="453" t="s">
        <v>55</v>
      </c>
      <c r="C524" s="454"/>
      <c r="D524" s="24" t="s">
        <v>16</v>
      </c>
      <c r="E524" s="43">
        <v>5.0000000000000001E-3</v>
      </c>
      <c r="F524" s="44">
        <v>170000</v>
      </c>
      <c r="G524" s="44">
        <v>250000</v>
      </c>
      <c r="H524" s="77">
        <f>G524*E524</f>
        <v>1250</v>
      </c>
    </row>
    <row r="525" spans="2:8" s="62" customFormat="1" ht="23.25" customHeight="1">
      <c r="B525" s="453"/>
      <c r="C525" s="454"/>
      <c r="D525" s="24"/>
      <c r="E525" s="43"/>
      <c r="F525" s="45"/>
      <c r="G525" s="46"/>
      <c r="H525" s="77"/>
    </row>
    <row r="526" spans="2:8" s="62" customFormat="1" ht="23.25" customHeight="1">
      <c r="B526" s="453"/>
      <c r="C526" s="454"/>
      <c r="D526" s="24"/>
      <c r="E526" s="43"/>
      <c r="F526" s="45"/>
      <c r="G526" s="46"/>
      <c r="H526" s="77"/>
    </row>
    <row r="527" spans="2:8" s="62" customFormat="1" ht="23.25" customHeight="1">
      <c r="B527" s="453"/>
      <c r="C527" s="454"/>
      <c r="D527" s="89"/>
      <c r="E527" s="90"/>
      <c r="F527" s="79"/>
      <c r="G527" s="80" t="s">
        <v>56</v>
      </c>
      <c r="H527" s="81">
        <f>SUM(H523:H526)</f>
        <v>1675</v>
      </c>
    </row>
    <row r="528" spans="2:8" s="62" customFormat="1" ht="23.25" customHeight="1">
      <c r="B528" s="466" t="s">
        <v>57</v>
      </c>
      <c r="C528" s="467"/>
      <c r="D528" s="467"/>
      <c r="E528" s="467"/>
      <c r="F528" s="467"/>
      <c r="G528" s="467"/>
      <c r="H528" s="468"/>
    </row>
    <row r="529" spans="2:9" s="62" customFormat="1" ht="23.25" customHeight="1">
      <c r="B529" s="453" t="s">
        <v>45</v>
      </c>
      <c r="C529" s="454"/>
      <c r="D529" s="20" t="s">
        <v>16</v>
      </c>
      <c r="E529" s="21" t="s">
        <v>27</v>
      </c>
      <c r="F529" s="22" t="s">
        <v>58</v>
      </c>
      <c r="G529" s="20" t="s">
        <v>29</v>
      </c>
      <c r="H529" s="23" t="s">
        <v>30</v>
      </c>
    </row>
    <row r="530" spans="2:9" s="62" customFormat="1" ht="23.25" customHeight="1">
      <c r="B530" s="453" t="s">
        <v>59</v>
      </c>
      <c r="C530" s="454"/>
      <c r="D530" s="73" t="s">
        <v>16</v>
      </c>
      <c r="E530" s="35">
        <v>5.0000000000000001E-3</v>
      </c>
      <c r="F530" s="42">
        <v>180000</v>
      </c>
      <c r="G530" s="42">
        <v>180000</v>
      </c>
      <c r="H530" s="77">
        <f>F530*E530</f>
        <v>900</v>
      </c>
    </row>
    <row r="531" spans="2:9" s="62" customFormat="1" ht="23.25" customHeight="1">
      <c r="B531" s="453" t="s">
        <v>60</v>
      </c>
      <c r="C531" s="454"/>
      <c r="D531" s="73" t="s">
        <v>16</v>
      </c>
      <c r="E531" s="43">
        <v>5.0000000000000001E-3</v>
      </c>
      <c r="F531" s="42">
        <v>6000</v>
      </c>
      <c r="G531" s="42">
        <v>6000</v>
      </c>
      <c r="H531" s="77">
        <f>F531*E531</f>
        <v>30</v>
      </c>
    </row>
    <row r="532" spans="2:9" s="62" customFormat="1" ht="23.25" customHeight="1">
      <c r="B532" s="91"/>
      <c r="C532" s="92"/>
      <c r="D532" s="73"/>
      <c r="E532" s="82"/>
      <c r="F532" s="93"/>
      <c r="G532" s="94"/>
      <c r="H532" s="77"/>
    </row>
    <row r="533" spans="2:9" s="62" customFormat="1" ht="23.25" customHeight="1">
      <c r="B533" s="453"/>
      <c r="C533" s="463"/>
      <c r="D533" s="20"/>
      <c r="E533" s="82"/>
      <c r="F533" s="93"/>
      <c r="G533" s="94"/>
      <c r="H533" s="77"/>
    </row>
    <row r="534" spans="2:9" s="62" customFormat="1" ht="23.25" customHeight="1">
      <c r="B534" s="453"/>
      <c r="C534" s="463"/>
      <c r="D534" s="69"/>
      <c r="E534" s="95"/>
      <c r="F534" s="464" t="s">
        <v>61</v>
      </c>
      <c r="G534" s="465"/>
      <c r="H534" s="96">
        <f>SUM(H530:H533)</f>
        <v>930</v>
      </c>
      <c r="I534" s="55">
        <f>H534+H527+H520</f>
        <v>13305</v>
      </c>
    </row>
    <row r="535" spans="2:9" s="64" customFormat="1" ht="23.25" customHeight="1">
      <c r="B535" s="458" t="s">
        <v>62</v>
      </c>
      <c r="C535" s="459"/>
      <c r="D535" s="459"/>
      <c r="E535" s="459"/>
      <c r="F535" s="459"/>
      <c r="G535" s="460"/>
      <c r="H535" s="97">
        <f>H534+H527+H520+H513</f>
        <v>60079.199999999997</v>
      </c>
    </row>
    <row r="536" spans="2:9" s="62" customFormat="1" ht="9" customHeight="1">
      <c r="B536" s="98"/>
      <c r="C536" s="461"/>
      <c r="D536" s="461"/>
      <c r="E536" s="461"/>
      <c r="F536" s="461"/>
      <c r="G536" s="461"/>
      <c r="H536" s="462"/>
    </row>
    <row r="537" spans="2:9" s="64" customFormat="1" ht="36" customHeight="1">
      <c r="B537" s="453" t="s">
        <v>63</v>
      </c>
      <c r="C537" s="454"/>
      <c r="D537" s="99"/>
      <c r="E537" s="434" t="s">
        <v>64</v>
      </c>
      <c r="F537" s="435"/>
      <c r="G537" s="100">
        <v>0.08</v>
      </c>
      <c r="H537" s="101">
        <f>H535*G537</f>
        <v>4806.3360000000002</v>
      </c>
    </row>
    <row r="538" spans="2:9" s="64" customFormat="1" ht="30.75" customHeight="1">
      <c r="B538" s="453" t="s">
        <v>65</v>
      </c>
      <c r="C538" s="454"/>
      <c r="D538" s="99"/>
      <c r="E538" s="434" t="s">
        <v>64</v>
      </c>
      <c r="F538" s="435"/>
      <c r="G538" s="100">
        <v>0.03</v>
      </c>
      <c r="H538" s="101">
        <f>H535*G538</f>
        <v>1802.3759999999997</v>
      </c>
    </row>
    <row r="539" spans="2:9" s="64" customFormat="1" ht="30.75" customHeight="1">
      <c r="B539" s="453" t="s">
        <v>66</v>
      </c>
      <c r="C539" s="454"/>
      <c r="D539" s="99"/>
      <c r="E539" s="434" t="s">
        <v>64</v>
      </c>
      <c r="F539" s="435"/>
      <c r="G539" s="100">
        <v>0.05</v>
      </c>
      <c r="H539" s="101">
        <f>H535*G539</f>
        <v>3003.96</v>
      </c>
    </row>
    <row r="540" spans="2:9" s="62" customFormat="1" ht="30.75" customHeight="1">
      <c r="B540" s="455" t="s">
        <v>67</v>
      </c>
      <c r="C540" s="456"/>
      <c r="D540" s="456"/>
      <c r="E540" s="456"/>
      <c r="F540" s="456"/>
      <c r="G540" s="457"/>
      <c r="H540" s="102">
        <f>+H539+H538+H537+H535</f>
        <v>69691.872000000003</v>
      </c>
    </row>
    <row r="542" spans="2:9" s="62" customFormat="1" ht="15">
      <c r="B542" s="474" t="s">
        <v>21</v>
      </c>
      <c r="C542" s="474"/>
      <c r="D542" s="474"/>
      <c r="E542" s="474"/>
      <c r="F542" s="474"/>
      <c r="G542" s="474"/>
      <c r="H542" s="63" t="s">
        <v>22</v>
      </c>
    </row>
    <row r="543" spans="2:9" s="64" customFormat="1" ht="39" customHeight="1">
      <c r="B543" s="450" t="s">
        <v>106</v>
      </c>
      <c r="C543" s="450"/>
      <c r="D543" s="450"/>
      <c r="E543" s="450"/>
      <c r="F543" s="450"/>
      <c r="G543" s="450"/>
      <c r="H543" s="15" t="s">
        <v>24</v>
      </c>
    </row>
    <row r="544" spans="2:9" s="62" customFormat="1" ht="6" customHeight="1">
      <c r="B544" s="65"/>
      <c r="C544" s="66"/>
      <c r="D544" s="66"/>
      <c r="E544" s="67"/>
      <c r="F544" s="66"/>
      <c r="G544" s="66"/>
      <c r="H544" s="68"/>
    </row>
    <row r="545" spans="2:8" s="62" customFormat="1" ht="15">
      <c r="B545" s="466" t="s">
        <v>25</v>
      </c>
      <c r="C545" s="467"/>
      <c r="D545" s="467"/>
      <c r="E545" s="467"/>
      <c r="F545" s="467"/>
      <c r="G545" s="467"/>
      <c r="H545" s="468"/>
    </row>
    <row r="546" spans="2:8" s="62" customFormat="1" ht="23.25" customHeight="1">
      <c r="B546" s="475" t="s">
        <v>26</v>
      </c>
      <c r="C546" s="476"/>
      <c r="D546" s="69" t="s">
        <v>16</v>
      </c>
      <c r="E546" s="70" t="s">
        <v>27</v>
      </c>
      <c r="F546" s="71" t="s">
        <v>28</v>
      </c>
      <c r="G546" s="69" t="s">
        <v>29</v>
      </c>
      <c r="H546" s="72" t="s">
        <v>30</v>
      </c>
    </row>
    <row r="547" spans="2:8" s="12" customFormat="1" ht="15">
      <c r="B547" s="447" t="s">
        <v>107</v>
      </c>
      <c r="C547" s="448"/>
      <c r="D547" s="24" t="s">
        <v>16</v>
      </c>
      <c r="E547" s="25">
        <v>1</v>
      </c>
      <c r="F547" s="26">
        <v>0</v>
      </c>
      <c r="G547" s="27">
        <v>90750</v>
      </c>
      <c r="H547" s="28">
        <f>+G547*E547+(G547*F547)</f>
        <v>90750</v>
      </c>
    </row>
    <row r="548" spans="2:8" s="62" customFormat="1" ht="15">
      <c r="B548" s="472" t="s">
        <v>102</v>
      </c>
      <c r="C548" s="473"/>
      <c r="D548" s="73" t="s">
        <v>15</v>
      </c>
      <c r="E548" s="74">
        <v>1.6</v>
      </c>
      <c r="F548" s="75">
        <v>0.01</v>
      </c>
      <c r="G548" s="76">
        <v>2062.5</v>
      </c>
      <c r="H548" s="77">
        <f>+G548*E548+(G548*F548)</f>
        <v>3320.625</v>
      </c>
    </row>
    <row r="549" spans="2:8" s="62" customFormat="1" ht="23.25" customHeight="1">
      <c r="B549" s="472"/>
      <c r="C549" s="473"/>
      <c r="D549" s="73"/>
      <c r="E549" s="78"/>
      <c r="F549" s="79"/>
      <c r="G549" s="80" t="s">
        <v>43</v>
      </c>
      <c r="H549" s="81">
        <f>SUM(H547:H548)</f>
        <v>94070.625</v>
      </c>
    </row>
    <row r="550" spans="2:8" s="62" customFormat="1" ht="23.25" customHeight="1">
      <c r="B550" s="466" t="s">
        <v>44</v>
      </c>
      <c r="C550" s="467"/>
      <c r="D550" s="467"/>
      <c r="E550" s="467"/>
      <c r="F550" s="467"/>
      <c r="G550" s="467"/>
      <c r="H550" s="468"/>
    </row>
    <row r="551" spans="2:8" s="62" customFormat="1" ht="23.25" customHeight="1">
      <c r="B551" s="453" t="s">
        <v>45</v>
      </c>
      <c r="C551" s="454"/>
      <c r="D551" s="69" t="s">
        <v>16</v>
      </c>
      <c r="E551" s="70" t="s">
        <v>27</v>
      </c>
      <c r="F551" s="71"/>
      <c r="G551" s="69" t="s">
        <v>29</v>
      </c>
      <c r="H551" s="72" t="s">
        <v>30</v>
      </c>
    </row>
    <row r="552" spans="2:8" s="62" customFormat="1" ht="23.25" customHeight="1">
      <c r="B552" s="453" t="s">
        <v>46</v>
      </c>
      <c r="C552" s="454"/>
      <c r="D552" s="73" t="s">
        <v>47</v>
      </c>
      <c r="E552" s="82">
        <f>0.01/8</f>
        <v>1.25E-3</v>
      </c>
      <c r="F552" s="83"/>
      <c r="G552" s="84">
        <f>2900000/30</f>
        <v>96666.666666666672</v>
      </c>
      <c r="H552" s="77">
        <f>+G552*E552</f>
        <v>120.83333333333334</v>
      </c>
    </row>
    <row r="553" spans="2:8" s="62" customFormat="1" ht="23.25" customHeight="1">
      <c r="B553" s="453" t="s">
        <v>48</v>
      </c>
      <c r="C553" s="454"/>
      <c r="D553" s="73" t="s">
        <v>47</v>
      </c>
      <c r="E553" s="82">
        <f>0.01/8</f>
        <v>1.25E-3</v>
      </c>
      <c r="F553" s="85"/>
      <c r="G553" s="86">
        <f>1900000/30</f>
        <v>63333.333333333336</v>
      </c>
      <c r="H553" s="77">
        <f>+G553*E553</f>
        <v>79.166666666666671</v>
      </c>
    </row>
    <row r="554" spans="2:8" s="62" customFormat="1" ht="23.25" customHeight="1">
      <c r="B554" s="453" t="s">
        <v>49</v>
      </c>
      <c r="C554" s="454"/>
      <c r="D554" s="73" t="s">
        <v>47</v>
      </c>
      <c r="E554" s="82">
        <f>1.2/8</f>
        <v>0.15</v>
      </c>
      <c r="F554" s="85"/>
      <c r="G554" s="86">
        <f>1600000/30</f>
        <v>53333.333333333336</v>
      </c>
      <c r="H554" s="77">
        <f>+G554*E554</f>
        <v>8000</v>
      </c>
    </row>
    <row r="555" spans="2:8" s="62" customFormat="1" ht="23.25" customHeight="1">
      <c r="B555" s="453" t="s">
        <v>50</v>
      </c>
      <c r="C555" s="454"/>
      <c r="D555" s="73" t="s">
        <v>47</v>
      </c>
      <c r="E555" s="82">
        <f>1.2/8</f>
        <v>0.15</v>
      </c>
      <c r="F555" s="85"/>
      <c r="G555" s="86">
        <f>1200000/30</f>
        <v>40000</v>
      </c>
      <c r="H555" s="77">
        <f>+G555*E555</f>
        <v>6000</v>
      </c>
    </row>
    <row r="556" spans="2:8" s="62" customFormat="1" ht="23.25" customHeight="1">
      <c r="B556" s="453"/>
      <c r="C556" s="454"/>
      <c r="D556" s="87"/>
      <c r="E556" s="88"/>
      <c r="F556" s="79"/>
      <c r="G556" s="80" t="s">
        <v>51</v>
      </c>
      <c r="H556" s="81">
        <f>SUM(H552:H555)</f>
        <v>14200</v>
      </c>
    </row>
    <row r="557" spans="2:8" s="62" customFormat="1" ht="23.25" customHeight="1">
      <c r="B557" s="466" t="s">
        <v>52</v>
      </c>
      <c r="C557" s="467"/>
      <c r="D557" s="467"/>
      <c r="E557" s="467"/>
      <c r="F557" s="467"/>
      <c r="G557" s="467"/>
      <c r="H557" s="468"/>
    </row>
    <row r="558" spans="2:8" s="62" customFormat="1" ht="23.25" customHeight="1">
      <c r="B558" s="453" t="s">
        <v>45</v>
      </c>
      <c r="C558" s="454"/>
      <c r="D558" s="20" t="s">
        <v>16</v>
      </c>
      <c r="E558" s="21" t="s">
        <v>27</v>
      </c>
      <c r="F558" s="22" t="s">
        <v>53</v>
      </c>
      <c r="G558" s="20" t="s">
        <v>29</v>
      </c>
      <c r="H558" s="23" t="s">
        <v>30</v>
      </c>
    </row>
    <row r="559" spans="2:8" s="62" customFormat="1" ht="23.25" customHeight="1">
      <c r="B559" s="453" t="s">
        <v>54</v>
      </c>
      <c r="C559" s="454"/>
      <c r="D559" s="24" t="s">
        <v>16</v>
      </c>
      <c r="E559" s="35">
        <v>5.0000000000000001E-3</v>
      </c>
      <c r="F559" s="42">
        <v>85000</v>
      </c>
      <c r="G559" s="42">
        <v>85000</v>
      </c>
      <c r="H559" s="77">
        <f>G559*E559</f>
        <v>425</v>
      </c>
    </row>
    <row r="560" spans="2:8" s="62" customFormat="1" ht="23.25" customHeight="1">
      <c r="B560" s="453" t="s">
        <v>55</v>
      </c>
      <c r="C560" s="454"/>
      <c r="D560" s="24" t="s">
        <v>16</v>
      </c>
      <c r="E560" s="43">
        <v>5.0000000000000001E-3</v>
      </c>
      <c r="F560" s="44">
        <v>170000</v>
      </c>
      <c r="G560" s="44">
        <v>250000</v>
      </c>
      <c r="H560" s="77">
        <f>G560*E560</f>
        <v>1250</v>
      </c>
    </row>
    <row r="561" spans="2:9" s="62" customFormat="1" ht="23.25" customHeight="1">
      <c r="B561" s="453"/>
      <c r="C561" s="454"/>
      <c r="D561" s="24"/>
      <c r="E561" s="43"/>
      <c r="F561" s="45"/>
      <c r="G561" s="46"/>
      <c r="H561" s="77"/>
    </row>
    <row r="562" spans="2:9" s="62" customFormat="1" ht="23.25" customHeight="1">
      <c r="B562" s="453"/>
      <c r="C562" s="454"/>
      <c r="D562" s="24"/>
      <c r="E562" s="43"/>
      <c r="F562" s="45"/>
      <c r="G562" s="46"/>
      <c r="H562" s="77"/>
    </row>
    <row r="563" spans="2:9" s="62" customFormat="1" ht="23.25" customHeight="1">
      <c r="B563" s="453"/>
      <c r="C563" s="454"/>
      <c r="D563" s="89"/>
      <c r="E563" s="90"/>
      <c r="F563" s="79"/>
      <c r="G563" s="80" t="s">
        <v>56</v>
      </c>
      <c r="H563" s="81">
        <f>SUM(H559:H562)</f>
        <v>1675</v>
      </c>
    </row>
    <row r="564" spans="2:9" s="62" customFormat="1" ht="23.25" customHeight="1">
      <c r="B564" s="466" t="s">
        <v>57</v>
      </c>
      <c r="C564" s="467"/>
      <c r="D564" s="467"/>
      <c r="E564" s="467"/>
      <c r="F564" s="467"/>
      <c r="G564" s="467"/>
      <c r="H564" s="468"/>
    </row>
    <row r="565" spans="2:9" s="62" customFormat="1" ht="23.25" customHeight="1">
      <c r="B565" s="453" t="s">
        <v>45</v>
      </c>
      <c r="C565" s="454"/>
      <c r="D565" s="20" t="s">
        <v>16</v>
      </c>
      <c r="E565" s="21" t="s">
        <v>27</v>
      </c>
      <c r="F565" s="22" t="s">
        <v>58</v>
      </c>
      <c r="G565" s="20" t="s">
        <v>29</v>
      </c>
      <c r="H565" s="23" t="s">
        <v>30</v>
      </c>
    </row>
    <row r="566" spans="2:9" s="62" customFormat="1" ht="23.25" customHeight="1">
      <c r="B566" s="453" t="s">
        <v>59</v>
      </c>
      <c r="C566" s="454"/>
      <c r="D566" s="73" t="s">
        <v>16</v>
      </c>
      <c r="E566" s="35">
        <v>5.0000000000000001E-3</v>
      </c>
      <c r="F566" s="42">
        <v>180000</v>
      </c>
      <c r="G566" s="42">
        <v>180000</v>
      </c>
      <c r="H566" s="77">
        <f>F566*E566</f>
        <v>900</v>
      </c>
    </row>
    <row r="567" spans="2:9" s="62" customFormat="1" ht="23.25" customHeight="1">
      <c r="B567" s="453" t="s">
        <v>60</v>
      </c>
      <c r="C567" s="454"/>
      <c r="D567" s="73" t="s">
        <v>16</v>
      </c>
      <c r="E567" s="43">
        <v>5.0000000000000001E-3</v>
      </c>
      <c r="F567" s="42">
        <v>6000</v>
      </c>
      <c r="G567" s="42">
        <v>6000</v>
      </c>
      <c r="H567" s="77">
        <f>F567*E567</f>
        <v>30</v>
      </c>
    </row>
    <row r="568" spans="2:9" s="62" customFormat="1" ht="23.25" customHeight="1">
      <c r="B568" s="91"/>
      <c r="C568" s="92"/>
      <c r="D568" s="73"/>
      <c r="E568" s="82"/>
      <c r="F568" s="93"/>
      <c r="G568" s="94"/>
      <c r="H568" s="77"/>
    </row>
    <row r="569" spans="2:9" s="62" customFormat="1" ht="23.25" customHeight="1">
      <c r="B569" s="453"/>
      <c r="C569" s="463"/>
      <c r="D569" s="20"/>
      <c r="E569" s="82"/>
      <c r="F569" s="93"/>
      <c r="G569" s="94"/>
      <c r="H569" s="77"/>
    </row>
    <row r="570" spans="2:9" s="62" customFormat="1" ht="23.25" customHeight="1">
      <c r="B570" s="453"/>
      <c r="C570" s="463"/>
      <c r="D570" s="69"/>
      <c r="E570" s="95"/>
      <c r="F570" s="464" t="s">
        <v>61</v>
      </c>
      <c r="G570" s="465"/>
      <c r="H570" s="96">
        <f>SUM(H566:H569)</f>
        <v>930</v>
      </c>
      <c r="I570" s="55">
        <f>H570+H563+H556</f>
        <v>16805</v>
      </c>
    </row>
    <row r="571" spans="2:9" s="64" customFormat="1" ht="23.25" customHeight="1">
      <c r="B571" s="458" t="s">
        <v>62</v>
      </c>
      <c r="C571" s="459"/>
      <c r="D571" s="459"/>
      <c r="E571" s="459"/>
      <c r="F571" s="459"/>
      <c r="G571" s="460"/>
      <c r="H571" s="97">
        <f>H570+H563+H556+H549</f>
        <v>110875.625</v>
      </c>
    </row>
    <row r="572" spans="2:9" s="62" customFormat="1" ht="9" customHeight="1">
      <c r="B572" s="98"/>
      <c r="C572" s="461"/>
      <c r="D572" s="461"/>
      <c r="E572" s="461"/>
      <c r="F572" s="461"/>
      <c r="G572" s="461"/>
      <c r="H572" s="462"/>
    </row>
    <row r="573" spans="2:9" s="64" customFormat="1" ht="36" customHeight="1">
      <c r="B573" s="453" t="s">
        <v>63</v>
      </c>
      <c r="C573" s="454"/>
      <c r="D573" s="99"/>
      <c r="E573" s="434" t="s">
        <v>64</v>
      </c>
      <c r="F573" s="435"/>
      <c r="G573" s="100">
        <v>0.08</v>
      </c>
      <c r="H573" s="101">
        <f>H571*G573</f>
        <v>8870.0500000000011</v>
      </c>
    </row>
    <row r="574" spans="2:9" s="64" customFormat="1" ht="30.75" customHeight="1">
      <c r="B574" s="453" t="s">
        <v>65</v>
      </c>
      <c r="C574" s="454"/>
      <c r="D574" s="99"/>
      <c r="E574" s="434" t="s">
        <v>64</v>
      </c>
      <c r="F574" s="435"/>
      <c r="G574" s="100">
        <v>0.03</v>
      </c>
      <c r="H574" s="101">
        <f>H571*G574</f>
        <v>3326.2687499999997</v>
      </c>
    </row>
    <row r="575" spans="2:9" s="64" customFormat="1" ht="30.75" customHeight="1">
      <c r="B575" s="453" t="s">
        <v>66</v>
      </c>
      <c r="C575" s="454"/>
      <c r="D575" s="99"/>
      <c r="E575" s="434" t="s">
        <v>64</v>
      </c>
      <c r="F575" s="435"/>
      <c r="G575" s="100">
        <v>0.05</v>
      </c>
      <c r="H575" s="101">
        <f>H571*G575</f>
        <v>5543.78125</v>
      </c>
    </row>
    <row r="576" spans="2:9" s="62" customFormat="1" ht="30.75" customHeight="1">
      <c r="B576" s="455" t="s">
        <v>67</v>
      </c>
      <c r="C576" s="456"/>
      <c r="D576" s="456"/>
      <c r="E576" s="456"/>
      <c r="F576" s="456"/>
      <c r="G576" s="457"/>
      <c r="H576" s="102">
        <f>+H575+H574+H573+H571</f>
        <v>128615.72500000001</v>
      </c>
    </row>
    <row r="578" spans="2:8" s="62" customFormat="1" ht="15">
      <c r="B578" s="474" t="s">
        <v>21</v>
      </c>
      <c r="C578" s="474"/>
      <c r="D578" s="474"/>
      <c r="E578" s="474"/>
      <c r="F578" s="474"/>
      <c r="G578" s="474"/>
      <c r="H578" s="63" t="s">
        <v>22</v>
      </c>
    </row>
    <row r="579" spans="2:8" s="64" customFormat="1" ht="39" customHeight="1">
      <c r="B579" s="450" t="s">
        <v>108</v>
      </c>
      <c r="C579" s="450"/>
      <c r="D579" s="450"/>
      <c r="E579" s="450"/>
      <c r="F579" s="450"/>
      <c r="G579" s="450"/>
      <c r="H579" s="15" t="s">
        <v>24</v>
      </c>
    </row>
    <row r="580" spans="2:8" s="62" customFormat="1" ht="6" customHeight="1">
      <c r="B580" s="65"/>
      <c r="C580" s="66"/>
      <c r="D580" s="66"/>
      <c r="E580" s="67"/>
      <c r="F580" s="66"/>
      <c r="G580" s="66"/>
      <c r="H580" s="68"/>
    </row>
    <row r="581" spans="2:8" s="62" customFormat="1" ht="15">
      <c r="B581" s="466" t="s">
        <v>25</v>
      </c>
      <c r="C581" s="467"/>
      <c r="D581" s="467"/>
      <c r="E581" s="467"/>
      <c r="F581" s="467"/>
      <c r="G581" s="467"/>
      <c r="H581" s="468"/>
    </row>
    <row r="582" spans="2:8" s="62" customFormat="1" ht="23.25" customHeight="1">
      <c r="B582" s="475" t="s">
        <v>26</v>
      </c>
      <c r="C582" s="476"/>
      <c r="D582" s="69" t="s">
        <v>16</v>
      </c>
      <c r="E582" s="70" t="s">
        <v>27</v>
      </c>
      <c r="F582" s="71" t="s">
        <v>28</v>
      </c>
      <c r="G582" s="69" t="s">
        <v>29</v>
      </c>
      <c r="H582" s="72" t="s">
        <v>30</v>
      </c>
    </row>
    <row r="583" spans="2:8" s="12" customFormat="1" ht="15">
      <c r="B583" s="447" t="s">
        <v>109</v>
      </c>
      <c r="C583" s="448"/>
      <c r="D583" s="24" t="s">
        <v>16</v>
      </c>
      <c r="E583" s="25">
        <v>1</v>
      </c>
      <c r="F583" s="26">
        <v>0</v>
      </c>
      <c r="G583" s="27">
        <v>74250</v>
      </c>
      <c r="H583" s="28">
        <f>+G583*E583+(G583*F583)</f>
        <v>74250</v>
      </c>
    </row>
    <row r="584" spans="2:8" s="62" customFormat="1" ht="15">
      <c r="B584" s="472" t="s">
        <v>102</v>
      </c>
      <c r="C584" s="473"/>
      <c r="D584" s="73" t="s">
        <v>15</v>
      </c>
      <c r="E584" s="74">
        <v>1.2</v>
      </c>
      <c r="F584" s="75">
        <v>0.01</v>
      </c>
      <c r="G584" s="76">
        <v>2062.5</v>
      </c>
      <c r="H584" s="77">
        <f>+G584*E584+(G584*F584)</f>
        <v>2495.625</v>
      </c>
    </row>
    <row r="585" spans="2:8" s="62" customFormat="1" ht="23.25" customHeight="1">
      <c r="B585" s="472"/>
      <c r="C585" s="473"/>
      <c r="D585" s="73"/>
      <c r="E585" s="78"/>
      <c r="F585" s="79"/>
      <c r="G585" s="80" t="s">
        <v>43</v>
      </c>
      <c r="H585" s="81">
        <f>SUM(H583:H584)</f>
        <v>76745.625</v>
      </c>
    </row>
    <row r="586" spans="2:8" s="62" customFormat="1" ht="23.25" customHeight="1">
      <c r="B586" s="466" t="s">
        <v>44</v>
      </c>
      <c r="C586" s="467"/>
      <c r="D586" s="467"/>
      <c r="E586" s="467"/>
      <c r="F586" s="467"/>
      <c r="G586" s="467"/>
      <c r="H586" s="468"/>
    </row>
    <row r="587" spans="2:8" s="62" customFormat="1" ht="23.25" customHeight="1">
      <c r="B587" s="453" t="s">
        <v>45</v>
      </c>
      <c r="C587" s="454"/>
      <c r="D587" s="69" t="s">
        <v>16</v>
      </c>
      <c r="E587" s="70" t="s">
        <v>27</v>
      </c>
      <c r="F587" s="71"/>
      <c r="G587" s="69" t="s">
        <v>29</v>
      </c>
      <c r="H587" s="72" t="s">
        <v>30</v>
      </c>
    </row>
    <row r="588" spans="2:8" s="62" customFormat="1" ht="23.25" customHeight="1">
      <c r="B588" s="453" t="s">
        <v>46</v>
      </c>
      <c r="C588" s="454"/>
      <c r="D588" s="73" t="s">
        <v>47</v>
      </c>
      <c r="E588" s="82">
        <f>0.01/8</f>
        <v>1.25E-3</v>
      </c>
      <c r="F588" s="83"/>
      <c r="G588" s="84">
        <f>2900000/30</f>
        <v>96666.666666666672</v>
      </c>
      <c r="H588" s="77">
        <f>+G588*E588</f>
        <v>120.83333333333334</v>
      </c>
    </row>
    <row r="589" spans="2:8" s="62" customFormat="1" ht="23.25" customHeight="1">
      <c r="B589" s="453" t="s">
        <v>48</v>
      </c>
      <c r="C589" s="454"/>
      <c r="D589" s="73" t="s">
        <v>47</v>
      </c>
      <c r="E589" s="82">
        <f>0.01/8</f>
        <v>1.25E-3</v>
      </c>
      <c r="F589" s="85"/>
      <c r="G589" s="86">
        <f>1900000/30</f>
        <v>63333.333333333336</v>
      </c>
      <c r="H589" s="77">
        <f>+G589*E589</f>
        <v>79.166666666666671</v>
      </c>
    </row>
    <row r="590" spans="2:8" s="62" customFormat="1" ht="23.25" customHeight="1">
      <c r="B590" s="453" t="s">
        <v>49</v>
      </c>
      <c r="C590" s="454"/>
      <c r="D590" s="73" t="s">
        <v>47</v>
      </c>
      <c r="E590" s="82">
        <f>1.2/8</f>
        <v>0.15</v>
      </c>
      <c r="F590" s="85"/>
      <c r="G590" s="86">
        <f>1600000/30</f>
        <v>53333.333333333336</v>
      </c>
      <c r="H590" s="77">
        <f>+G590*E590</f>
        <v>8000</v>
      </c>
    </row>
    <row r="591" spans="2:8" s="62" customFormat="1" ht="23.25" customHeight="1">
      <c r="B591" s="453" t="s">
        <v>50</v>
      </c>
      <c r="C591" s="454"/>
      <c r="D591" s="73" t="s">
        <v>47</v>
      </c>
      <c r="E591" s="82">
        <f>1.2/8</f>
        <v>0.15</v>
      </c>
      <c r="F591" s="85"/>
      <c r="G591" s="86">
        <f>1200000/30</f>
        <v>40000</v>
      </c>
      <c r="H591" s="77">
        <f>+G591*E591</f>
        <v>6000</v>
      </c>
    </row>
    <row r="592" spans="2:8" s="62" customFormat="1" ht="23.25" customHeight="1">
      <c r="B592" s="453"/>
      <c r="C592" s="454"/>
      <c r="D592" s="87"/>
      <c r="E592" s="88"/>
      <c r="F592" s="79"/>
      <c r="G592" s="80" t="s">
        <v>51</v>
      </c>
      <c r="H592" s="81">
        <f>SUM(H588:H591)</f>
        <v>14200</v>
      </c>
    </row>
    <row r="593" spans="2:9" s="62" customFormat="1" ht="23.25" customHeight="1">
      <c r="B593" s="466" t="s">
        <v>52</v>
      </c>
      <c r="C593" s="467"/>
      <c r="D593" s="467"/>
      <c r="E593" s="467"/>
      <c r="F593" s="467"/>
      <c r="G593" s="467"/>
      <c r="H593" s="468"/>
    </row>
    <row r="594" spans="2:9" s="62" customFormat="1" ht="23.25" customHeight="1">
      <c r="B594" s="453" t="s">
        <v>45</v>
      </c>
      <c r="C594" s="454"/>
      <c r="D594" s="20" t="s">
        <v>16</v>
      </c>
      <c r="E594" s="21" t="s">
        <v>27</v>
      </c>
      <c r="F594" s="22" t="s">
        <v>53</v>
      </c>
      <c r="G594" s="20" t="s">
        <v>29</v>
      </c>
      <c r="H594" s="23" t="s">
        <v>30</v>
      </c>
    </row>
    <row r="595" spans="2:9" s="62" customFormat="1" ht="23.25" customHeight="1">
      <c r="B595" s="453" t="s">
        <v>54</v>
      </c>
      <c r="C595" s="454"/>
      <c r="D595" s="24" t="s">
        <v>16</v>
      </c>
      <c r="E595" s="35">
        <v>5.0000000000000001E-3</v>
      </c>
      <c r="F595" s="42">
        <v>85000</v>
      </c>
      <c r="G595" s="42">
        <v>85000</v>
      </c>
      <c r="H595" s="77">
        <f>G595*E595</f>
        <v>425</v>
      </c>
    </row>
    <row r="596" spans="2:9" s="62" customFormat="1" ht="23.25" customHeight="1">
      <c r="B596" s="453" t="s">
        <v>55</v>
      </c>
      <c r="C596" s="454"/>
      <c r="D596" s="24" t="s">
        <v>16</v>
      </c>
      <c r="E596" s="43">
        <v>5.0000000000000001E-3</v>
      </c>
      <c r="F596" s="44">
        <v>170000</v>
      </c>
      <c r="G596" s="44">
        <v>250000</v>
      </c>
      <c r="H596" s="77">
        <f>G596*E596</f>
        <v>1250</v>
      </c>
    </row>
    <row r="597" spans="2:9" s="62" customFormat="1" ht="23.25" customHeight="1">
      <c r="B597" s="453"/>
      <c r="C597" s="454"/>
      <c r="D597" s="24"/>
      <c r="E597" s="43"/>
      <c r="F597" s="45"/>
      <c r="G597" s="46"/>
      <c r="H597" s="77"/>
    </row>
    <row r="598" spans="2:9" s="62" customFormat="1" ht="23.25" customHeight="1">
      <c r="B598" s="453"/>
      <c r="C598" s="454"/>
      <c r="D598" s="24"/>
      <c r="E598" s="43"/>
      <c r="F598" s="45"/>
      <c r="G598" s="46"/>
      <c r="H598" s="77"/>
    </row>
    <row r="599" spans="2:9" s="62" customFormat="1" ht="23.25" customHeight="1">
      <c r="B599" s="453"/>
      <c r="C599" s="454"/>
      <c r="D599" s="89"/>
      <c r="E599" s="90"/>
      <c r="F599" s="79"/>
      <c r="G599" s="80" t="s">
        <v>56</v>
      </c>
      <c r="H599" s="81">
        <f>SUM(H595:H598)</f>
        <v>1675</v>
      </c>
    </row>
    <row r="600" spans="2:9" s="62" customFormat="1" ht="23.25" customHeight="1">
      <c r="B600" s="466" t="s">
        <v>57</v>
      </c>
      <c r="C600" s="467"/>
      <c r="D600" s="467"/>
      <c r="E600" s="467"/>
      <c r="F600" s="467"/>
      <c r="G600" s="467"/>
      <c r="H600" s="468"/>
    </row>
    <row r="601" spans="2:9" s="62" customFormat="1" ht="23.25" customHeight="1">
      <c r="B601" s="453" t="s">
        <v>45</v>
      </c>
      <c r="C601" s="454"/>
      <c r="D601" s="20" t="s">
        <v>16</v>
      </c>
      <c r="E601" s="21" t="s">
        <v>27</v>
      </c>
      <c r="F601" s="22" t="s">
        <v>58</v>
      </c>
      <c r="G601" s="20" t="s">
        <v>29</v>
      </c>
      <c r="H601" s="23" t="s">
        <v>30</v>
      </c>
    </row>
    <row r="602" spans="2:9" s="62" customFormat="1" ht="23.25" customHeight="1">
      <c r="B602" s="453" t="s">
        <v>59</v>
      </c>
      <c r="C602" s="454"/>
      <c r="D602" s="73" t="s">
        <v>16</v>
      </c>
      <c r="E602" s="35">
        <v>5.0000000000000001E-3</v>
      </c>
      <c r="F602" s="42">
        <v>180000</v>
      </c>
      <c r="G602" s="42">
        <v>180000</v>
      </c>
      <c r="H602" s="77">
        <f>F602*E602</f>
        <v>900</v>
      </c>
    </row>
    <row r="603" spans="2:9" s="62" customFormat="1" ht="23.25" customHeight="1">
      <c r="B603" s="453" t="s">
        <v>60</v>
      </c>
      <c r="C603" s="454"/>
      <c r="D603" s="73" t="s">
        <v>16</v>
      </c>
      <c r="E603" s="43">
        <v>5.0000000000000001E-3</v>
      </c>
      <c r="F603" s="42">
        <v>6000</v>
      </c>
      <c r="G603" s="42">
        <v>6000</v>
      </c>
      <c r="H603" s="77">
        <f>F603*E603</f>
        <v>30</v>
      </c>
    </row>
    <row r="604" spans="2:9" s="62" customFormat="1" ht="23.25" customHeight="1">
      <c r="B604" s="91"/>
      <c r="C604" s="92"/>
      <c r="D604" s="73"/>
      <c r="E604" s="82"/>
      <c r="F604" s="93"/>
      <c r="G604" s="94"/>
      <c r="H604" s="77"/>
    </row>
    <row r="605" spans="2:9" s="62" customFormat="1" ht="23.25" customHeight="1">
      <c r="B605" s="453"/>
      <c r="C605" s="463"/>
      <c r="D605" s="20"/>
      <c r="E605" s="82"/>
      <c r="F605" s="93"/>
      <c r="G605" s="94"/>
      <c r="H605" s="77"/>
    </row>
    <row r="606" spans="2:9" s="62" customFormat="1" ht="23.25" customHeight="1">
      <c r="B606" s="453"/>
      <c r="C606" s="463"/>
      <c r="D606" s="69"/>
      <c r="E606" s="95"/>
      <c r="F606" s="464" t="s">
        <v>61</v>
      </c>
      <c r="G606" s="465"/>
      <c r="H606" s="96">
        <f>SUM(H602:H605)</f>
        <v>930</v>
      </c>
      <c r="I606" s="55">
        <f>H606+H599+H592</f>
        <v>16805</v>
      </c>
    </row>
    <row r="607" spans="2:9" s="64" customFormat="1" ht="23.25" customHeight="1">
      <c r="B607" s="458" t="s">
        <v>62</v>
      </c>
      <c r="C607" s="459"/>
      <c r="D607" s="459"/>
      <c r="E607" s="459"/>
      <c r="F607" s="459"/>
      <c r="G607" s="460"/>
      <c r="H607" s="97">
        <f>H606+H599+H592+H585</f>
        <v>93550.625</v>
      </c>
    </row>
    <row r="608" spans="2:9" s="62" customFormat="1" ht="9" customHeight="1">
      <c r="B608" s="98"/>
      <c r="C608" s="461"/>
      <c r="D608" s="461"/>
      <c r="E608" s="461"/>
      <c r="F608" s="461"/>
      <c r="G608" s="461"/>
      <c r="H608" s="462"/>
    </row>
    <row r="609" spans="2:8" s="64" customFormat="1" ht="36" customHeight="1">
      <c r="B609" s="453" t="s">
        <v>63</v>
      </c>
      <c r="C609" s="454"/>
      <c r="D609" s="99"/>
      <c r="E609" s="434" t="s">
        <v>64</v>
      </c>
      <c r="F609" s="435"/>
      <c r="G609" s="100">
        <v>0.08</v>
      </c>
      <c r="H609" s="101">
        <f>H607*G609</f>
        <v>7484.05</v>
      </c>
    </row>
    <row r="610" spans="2:8" s="64" customFormat="1" ht="30.75" customHeight="1">
      <c r="B610" s="453" t="s">
        <v>65</v>
      </c>
      <c r="C610" s="454"/>
      <c r="D610" s="99"/>
      <c r="E610" s="434" t="s">
        <v>64</v>
      </c>
      <c r="F610" s="435"/>
      <c r="G610" s="100">
        <v>0.03</v>
      </c>
      <c r="H610" s="101">
        <f>H607*G610</f>
        <v>2806.5187499999997</v>
      </c>
    </row>
    <row r="611" spans="2:8" s="64" customFormat="1" ht="30.75" customHeight="1">
      <c r="B611" s="453" t="s">
        <v>66</v>
      </c>
      <c r="C611" s="454"/>
      <c r="D611" s="99"/>
      <c r="E611" s="434" t="s">
        <v>64</v>
      </c>
      <c r="F611" s="435"/>
      <c r="G611" s="100">
        <v>0.05</v>
      </c>
      <c r="H611" s="101">
        <f>H607*G611</f>
        <v>4677.53125</v>
      </c>
    </row>
    <row r="612" spans="2:8" s="62" customFormat="1" ht="30.75" customHeight="1">
      <c r="B612" s="455" t="s">
        <v>67</v>
      </c>
      <c r="C612" s="456"/>
      <c r="D612" s="456"/>
      <c r="E612" s="456"/>
      <c r="F612" s="456"/>
      <c r="G612" s="457"/>
      <c r="H612" s="102">
        <f>+H611+H610+H609+H607</f>
        <v>108518.72500000001</v>
      </c>
    </row>
    <row r="614" spans="2:8" s="62" customFormat="1" ht="15">
      <c r="B614" s="474" t="s">
        <v>21</v>
      </c>
      <c r="C614" s="474"/>
      <c r="D614" s="474"/>
      <c r="E614" s="474"/>
      <c r="F614" s="474"/>
      <c r="G614" s="474"/>
      <c r="H614" s="63" t="s">
        <v>22</v>
      </c>
    </row>
    <row r="615" spans="2:8" s="64" customFormat="1" ht="39" customHeight="1">
      <c r="B615" s="450" t="s">
        <v>110</v>
      </c>
      <c r="C615" s="450"/>
      <c r="D615" s="450"/>
      <c r="E615" s="450"/>
      <c r="F615" s="450"/>
      <c r="G615" s="450"/>
      <c r="H615" s="15" t="s">
        <v>24</v>
      </c>
    </row>
    <row r="616" spans="2:8" s="62" customFormat="1" ht="6" customHeight="1">
      <c r="B616" s="65"/>
      <c r="C616" s="66"/>
      <c r="D616" s="66"/>
      <c r="E616" s="67"/>
      <c r="F616" s="66"/>
      <c r="G616" s="66"/>
      <c r="H616" s="68"/>
    </row>
    <row r="617" spans="2:8" s="62" customFormat="1" ht="15">
      <c r="B617" s="466" t="s">
        <v>25</v>
      </c>
      <c r="C617" s="467"/>
      <c r="D617" s="467"/>
      <c r="E617" s="467"/>
      <c r="F617" s="467"/>
      <c r="G617" s="467"/>
      <c r="H617" s="468"/>
    </row>
    <row r="618" spans="2:8" s="62" customFormat="1" ht="23.25" customHeight="1">
      <c r="B618" s="475" t="s">
        <v>26</v>
      </c>
      <c r="C618" s="476"/>
      <c r="D618" s="69" t="s">
        <v>16</v>
      </c>
      <c r="E618" s="70" t="s">
        <v>27</v>
      </c>
      <c r="F618" s="71" t="s">
        <v>28</v>
      </c>
      <c r="G618" s="69" t="s">
        <v>29</v>
      </c>
      <c r="H618" s="72" t="s">
        <v>30</v>
      </c>
    </row>
    <row r="619" spans="2:8" s="12" customFormat="1" ht="15">
      <c r="B619" s="447" t="s">
        <v>111</v>
      </c>
      <c r="C619" s="448"/>
      <c r="D619" s="24" t="s">
        <v>16</v>
      </c>
      <c r="E619" s="25">
        <v>1</v>
      </c>
      <c r="F619" s="26">
        <v>0</v>
      </c>
      <c r="G619" s="27">
        <v>57750</v>
      </c>
      <c r="H619" s="28">
        <f>+G619*E619+(G619*F619)</f>
        <v>57750</v>
      </c>
    </row>
    <row r="620" spans="2:8" s="62" customFormat="1" ht="15">
      <c r="B620" s="472" t="s">
        <v>102</v>
      </c>
      <c r="C620" s="473"/>
      <c r="D620" s="73" t="s">
        <v>15</v>
      </c>
      <c r="E620" s="74">
        <v>1</v>
      </c>
      <c r="F620" s="75">
        <v>0.01</v>
      </c>
      <c r="G620" s="76">
        <v>2062.5</v>
      </c>
      <c r="H620" s="77">
        <f>+G620*E620+(G620*F620)</f>
        <v>2083.125</v>
      </c>
    </row>
    <row r="621" spans="2:8" s="62" customFormat="1" ht="23.25" customHeight="1">
      <c r="B621" s="472"/>
      <c r="C621" s="473"/>
      <c r="D621" s="73"/>
      <c r="E621" s="78"/>
      <c r="F621" s="79"/>
      <c r="G621" s="80" t="s">
        <v>43</v>
      </c>
      <c r="H621" s="81">
        <f>SUM(H619:H620)</f>
        <v>59833.125</v>
      </c>
    </row>
    <row r="622" spans="2:8" s="62" customFormat="1" ht="23.25" customHeight="1">
      <c r="B622" s="466" t="s">
        <v>44</v>
      </c>
      <c r="C622" s="467"/>
      <c r="D622" s="467"/>
      <c r="E622" s="467"/>
      <c r="F622" s="467"/>
      <c r="G622" s="467"/>
      <c r="H622" s="468"/>
    </row>
    <row r="623" spans="2:8" s="62" customFormat="1" ht="23.25" customHeight="1">
      <c r="B623" s="453" t="s">
        <v>45</v>
      </c>
      <c r="C623" s="454"/>
      <c r="D623" s="69" t="s">
        <v>16</v>
      </c>
      <c r="E623" s="70" t="s">
        <v>27</v>
      </c>
      <c r="F623" s="71"/>
      <c r="G623" s="69" t="s">
        <v>29</v>
      </c>
      <c r="H623" s="72" t="s">
        <v>30</v>
      </c>
    </row>
    <row r="624" spans="2:8" s="62" customFormat="1" ht="23.25" customHeight="1">
      <c r="B624" s="453" t="s">
        <v>46</v>
      </c>
      <c r="C624" s="454"/>
      <c r="D624" s="73" t="s">
        <v>47</v>
      </c>
      <c r="E624" s="82">
        <f>0.01/8</f>
        <v>1.25E-3</v>
      </c>
      <c r="F624" s="83"/>
      <c r="G624" s="84">
        <f>2900000/30</f>
        <v>96666.666666666672</v>
      </c>
      <c r="H624" s="77">
        <f>+G624*E624</f>
        <v>120.83333333333334</v>
      </c>
    </row>
    <row r="625" spans="2:8" s="62" customFormat="1" ht="23.25" customHeight="1">
      <c r="B625" s="453" t="s">
        <v>48</v>
      </c>
      <c r="C625" s="454"/>
      <c r="D625" s="73" t="s">
        <v>47</v>
      </c>
      <c r="E625" s="82">
        <f>0.01/8</f>
        <v>1.25E-3</v>
      </c>
      <c r="F625" s="85"/>
      <c r="G625" s="86">
        <f>1900000/30</f>
        <v>63333.333333333336</v>
      </c>
      <c r="H625" s="77">
        <f>+G625*E625</f>
        <v>79.166666666666671</v>
      </c>
    </row>
    <row r="626" spans="2:8" s="62" customFormat="1" ht="23.25" customHeight="1">
      <c r="B626" s="453" t="s">
        <v>49</v>
      </c>
      <c r="C626" s="454"/>
      <c r="D626" s="73" t="s">
        <v>47</v>
      </c>
      <c r="E626" s="82">
        <f>1.2/8</f>
        <v>0.15</v>
      </c>
      <c r="F626" s="85"/>
      <c r="G626" s="86">
        <f>1600000/30</f>
        <v>53333.333333333336</v>
      </c>
      <c r="H626" s="77">
        <f>+G626*E626</f>
        <v>8000</v>
      </c>
    </row>
    <row r="627" spans="2:8" s="62" customFormat="1" ht="23.25" customHeight="1">
      <c r="B627" s="453" t="s">
        <v>50</v>
      </c>
      <c r="C627" s="454"/>
      <c r="D627" s="73" t="s">
        <v>47</v>
      </c>
      <c r="E627" s="82">
        <f>1.2/8</f>
        <v>0.15</v>
      </c>
      <c r="F627" s="85"/>
      <c r="G627" s="86">
        <f>1200000/30</f>
        <v>40000</v>
      </c>
      <c r="H627" s="77">
        <f>+G627*E627</f>
        <v>6000</v>
      </c>
    </row>
    <row r="628" spans="2:8" s="62" customFormat="1" ht="23.25" customHeight="1">
      <c r="B628" s="453"/>
      <c r="C628" s="454"/>
      <c r="D628" s="87"/>
      <c r="E628" s="88"/>
      <c r="F628" s="79"/>
      <c r="G628" s="80" t="s">
        <v>51</v>
      </c>
      <c r="H628" s="81">
        <f>SUM(H624:H627)</f>
        <v>14200</v>
      </c>
    </row>
    <row r="629" spans="2:8" s="62" customFormat="1" ht="23.25" customHeight="1">
      <c r="B629" s="466" t="s">
        <v>52</v>
      </c>
      <c r="C629" s="467"/>
      <c r="D629" s="467"/>
      <c r="E629" s="467"/>
      <c r="F629" s="467"/>
      <c r="G629" s="467"/>
      <c r="H629" s="468"/>
    </row>
    <row r="630" spans="2:8" s="62" customFormat="1" ht="23.25" customHeight="1">
      <c r="B630" s="453" t="s">
        <v>45</v>
      </c>
      <c r="C630" s="454"/>
      <c r="D630" s="20" t="s">
        <v>16</v>
      </c>
      <c r="E630" s="21" t="s">
        <v>27</v>
      </c>
      <c r="F630" s="22" t="s">
        <v>53</v>
      </c>
      <c r="G630" s="20" t="s">
        <v>29</v>
      </c>
      <c r="H630" s="23" t="s">
        <v>30</v>
      </c>
    </row>
    <row r="631" spans="2:8" s="62" customFormat="1" ht="23.25" customHeight="1">
      <c r="B631" s="453" t="s">
        <v>54</v>
      </c>
      <c r="C631" s="454"/>
      <c r="D631" s="24" t="s">
        <v>16</v>
      </c>
      <c r="E631" s="35">
        <v>5.0000000000000001E-3</v>
      </c>
      <c r="F631" s="42">
        <v>85000</v>
      </c>
      <c r="G631" s="42">
        <v>85000</v>
      </c>
      <c r="H631" s="77">
        <f>G631*E631</f>
        <v>425</v>
      </c>
    </row>
    <row r="632" spans="2:8" s="62" customFormat="1" ht="23.25" customHeight="1">
      <c r="B632" s="453" t="s">
        <v>55</v>
      </c>
      <c r="C632" s="454"/>
      <c r="D632" s="24" t="s">
        <v>16</v>
      </c>
      <c r="E632" s="43">
        <v>5.0000000000000001E-3</v>
      </c>
      <c r="F632" s="44">
        <v>170000</v>
      </c>
      <c r="G632" s="44">
        <v>250000</v>
      </c>
      <c r="H632" s="77">
        <f>G632*E632</f>
        <v>1250</v>
      </c>
    </row>
    <row r="633" spans="2:8" s="62" customFormat="1" ht="23.25" customHeight="1">
      <c r="B633" s="453"/>
      <c r="C633" s="454"/>
      <c r="D633" s="24"/>
      <c r="E633" s="43"/>
      <c r="F633" s="45"/>
      <c r="G633" s="46"/>
      <c r="H633" s="77"/>
    </row>
    <row r="634" spans="2:8" s="62" customFormat="1" ht="23.25" customHeight="1">
      <c r="B634" s="453"/>
      <c r="C634" s="454"/>
      <c r="D634" s="24"/>
      <c r="E634" s="43"/>
      <c r="F634" s="45"/>
      <c r="G634" s="46"/>
      <c r="H634" s="77"/>
    </row>
    <row r="635" spans="2:8" s="62" customFormat="1" ht="23.25" customHeight="1">
      <c r="B635" s="453"/>
      <c r="C635" s="454"/>
      <c r="D635" s="89"/>
      <c r="E635" s="90"/>
      <c r="F635" s="79"/>
      <c r="G635" s="80" t="s">
        <v>56</v>
      </c>
      <c r="H635" s="81">
        <f>SUM(H631:H634)</f>
        <v>1675</v>
      </c>
    </row>
    <row r="636" spans="2:8" s="62" customFormat="1" ht="23.25" customHeight="1">
      <c r="B636" s="466" t="s">
        <v>57</v>
      </c>
      <c r="C636" s="467"/>
      <c r="D636" s="467"/>
      <c r="E636" s="467"/>
      <c r="F636" s="467"/>
      <c r="G636" s="467"/>
      <c r="H636" s="468"/>
    </row>
    <row r="637" spans="2:8" s="62" customFormat="1" ht="23.25" customHeight="1">
      <c r="B637" s="453" t="s">
        <v>45</v>
      </c>
      <c r="C637" s="454"/>
      <c r="D637" s="20" t="s">
        <v>16</v>
      </c>
      <c r="E637" s="21" t="s">
        <v>27</v>
      </c>
      <c r="F637" s="22" t="s">
        <v>58</v>
      </c>
      <c r="G637" s="20" t="s">
        <v>29</v>
      </c>
      <c r="H637" s="23" t="s">
        <v>30</v>
      </c>
    </row>
    <row r="638" spans="2:8" s="62" customFormat="1" ht="23.25" customHeight="1">
      <c r="B638" s="453" t="s">
        <v>59</v>
      </c>
      <c r="C638" s="454"/>
      <c r="D638" s="73" t="s">
        <v>16</v>
      </c>
      <c r="E638" s="35">
        <v>5.0000000000000001E-3</v>
      </c>
      <c r="F638" s="42">
        <v>180000</v>
      </c>
      <c r="G638" s="42">
        <v>180000</v>
      </c>
      <c r="H638" s="77">
        <f>F638*E638</f>
        <v>900</v>
      </c>
    </row>
    <row r="639" spans="2:8" s="62" customFormat="1" ht="23.25" customHeight="1">
      <c r="B639" s="453" t="s">
        <v>60</v>
      </c>
      <c r="C639" s="454"/>
      <c r="D639" s="73" t="s">
        <v>16</v>
      </c>
      <c r="E639" s="43">
        <v>5.0000000000000001E-3</v>
      </c>
      <c r="F639" s="42">
        <v>6000</v>
      </c>
      <c r="G639" s="42">
        <v>6000</v>
      </c>
      <c r="H639" s="77">
        <f>F639*E639</f>
        <v>30</v>
      </c>
    </row>
    <row r="640" spans="2:8" s="62" customFormat="1" ht="23.25" customHeight="1">
      <c r="B640" s="91"/>
      <c r="C640" s="92"/>
      <c r="D640" s="73"/>
      <c r="E640" s="82"/>
      <c r="F640" s="93"/>
      <c r="G640" s="94"/>
      <c r="H640" s="77"/>
    </row>
    <row r="641" spans="2:9" s="62" customFormat="1" ht="23.25" customHeight="1">
      <c r="B641" s="453"/>
      <c r="C641" s="463"/>
      <c r="D641" s="20"/>
      <c r="E641" s="82"/>
      <c r="F641" s="93"/>
      <c r="G641" s="94"/>
      <c r="H641" s="77"/>
    </row>
    <row r="642" spans="2:9" s="62" customFormat="1" ht="23.25" customHeight="1">
      <c r="B642" s="453"/>
      <c r="C642" s="463"/>
      <c r="D642" s="69"/>
      <c r="E642" s="95"/>
      <c r="F642" s="464" t="s">
        <v>61</v>
      </c>
      <c r="G642" s="465"/>
      <c r="H642" s="96">
        <f>SUM(H638:H641)</f>
        <v>930</v>
      </c>
      <c r="I642" s="55">
        <f>H642+H635+H628</f>
        <v>16805</v>
      </c>
    </row>
    <row r="643" spans="2:9" s="64" customFormat="1" ht="23.25" customHeight="1">
      <c r="B643" s="458" t="s">
        <v>62</v>
      </c>
      <c r="C643" s="459"/>
      <c r="D643" s="459"/>
      <c r="E643" s="459"/>
      <c r="F643" s="459"/>
      <c r="G643" s="460"/>
      <c r="H643" s="97">
        <f>H642+H635+H628+H621</f>
        <v>76638.125</v>
      </c>
    </row>
    <row r="644" spans="2:9" s="62" customFormat="1" ht="9" customHeight="1">
      <c r="B644" s="98"/>
      <c r="C644" s="461"/>
      <c r="D644" s="461"/>
      <c r="E644" s="461"/>
      <c r="F644" s="461"/>
      <c r="G644" s="461"/>
      <c r="H644" s="462"/>
    </row>
    <row r="645" spans="2:9" s="64" customFormat="1" ht="36" customHeight="1">
      <c r="B645" s="453" t="s">
        <v>63</v>
      </c>
      <c r="C645" s="454"/>
      <c r="D645" s="99"/>
      <c r="E645" s="434" t="s">
        <v>64</v>
      </c>
      <c r="F645" s="435"/>
      <c r="G645" s="100">
        <v>0.08</v>
      </c>
      <c r="H645" s="101">
        <f>H643*G645</f>
        <v>6131.05</v>
      </c>
    </row>
    <row r="646" spans="2:9" s="64" customFormat="1" ht="30.75" customHeight="1">
      <c r="B646" s="453" t="s">
        <v>65</v>
      </c>
      <c r="C646" s="454"/>
      <c r="D646" s="99"/>
      <c r="E646" s="434" t="s">
        <v>64</v>
      </c>
      <c r="F646" s="435"/>
      <c r="G646" s="100">
        <v>0.03</v>
      </c>
      <c r="H646" s="101">
        <f>H643*G646</f>
        <v>2299.1437499999997</v>
      </c>
    </row>
    <row r="647" spans="2:9" s="64" customFormat="1" ht="30.75" customHeight="1">
      <c r="B647" s="453" t="s">
        <v>66</v>
      </c>
      <c r="C647" s="454"/>
      <c r="D647" s="99"/>
      <c r="E647" s="434" t="s">
        <v>64</v>
      </c>
      <c r="F647" s="435"/>
      <c r="G647" s="100">
        <v>0.05</v>
      </c>
      <c r="H647" s="101">
        <f>H643*G647</f>
        <v>3831.90625</v>
      </c>
    </row>
    <row r="648" spans="2:9" s="62" customFormat="1" ht="30.75" customHeight="1">
      <c r="B648" s="455" t="s">
        <v>67</v>
      </c>
      <c r="C648" s="456"/>
      <c r="D648" s="456"/>
      <c r="E648" s="456"/>
      <c r="F648" s="456"/>
      <c r="G648" s="457"/>
      <c r="H648" s="102">
        <f>+H647+H646+H645+H643</f>
        <v>88900.225000000006</v>
      </c>
    </row>
    <row r="650" spans="2:9" s="62" customFormat="1" ht="15">
      <c r="B650" s="474" t="s">
        <v>21</v>
      </c>
      <c r="C650" s="474"/>
      <c r="D650" s="474"/>
      <c r="E650" s="474"/>
      <c r="F650" s="474"/>
      <c r="G650" s="474"/>
      <c r="H650" s="63" t="s">
        <v>22</v>
      </c>
    </row>
    <row r="651" spans="2:9" s="64" customFormat="1" ht="39" customHeight="1">
      <c r="B651" s="450" t="s">
        <v>112</v>
      </c>
      <c r="C651" s="450"/>
      <c r="D651" s="450"/>
      <c r="E651" s="450"/>
      <c r="F651" s="450"/>
      <c r="G651" s="450"/>
      <c r="H651" s="15" t="s">
        <v>24</v>
      </c>
    </row>
    <row r="652" spans="2:9" s="62" customFormat="1" ht="6" customHeight="1">
      <c r="B652" s="65"/>
      <c r="C652" s="66"/>
      <c r="D652" s="66"/>
      <c r="E652" s="67"/>
      <c r="F652" s="66"/>
      <c r="G652" s="66"/>
      <c r="H652" s="68"/>
    </row>
    <row r="653" spans="2:9" s="62" customFormat="1" ht="15">
      <c r="B653" s="466" t="s">
        <v>25</v>
      </c>
      <c r="C653" s="467"/>
      <c r="D653" s="467"/>
      <c r="E653" s="467"/>
      <c r="F653" s="467"/>
      <c r="G653" s="467"/>
      <c r="H653" s="468"/>
    </row>
    <row r="654" spans="2:9" s="62" customFormat="1" ht="23.25" customHeight="1">
      <c r="B654" s="475" t="s">
        <v>26</v>
      </c>
      <c r="C654" s="476"/>
      <c r="D654" s="69" t="s">
        <v>16</v>
      </c>
      <c r="E654" s="70" t="s">
        <v>27</v>
      </c>
      <c r="F654" s="71" t="s">
        <v>28</v>
      </c>
      <c r="G654" s="69" t="s">
        <v>29</v>
      </c>
      <c r="H654" s="72" t="s">
        <v>30</v>
      </c>
    </row>
    <row r="655" spans="2:9" s="12" customFormat="1" ht="15">
      <c r="B655" s="447" t="s">
        <v>113</v>
      </c>
      <c r="C655" s="448"/>
      <c r="D655" s="24" t="s">
        <v>16</v>
      </c>
      <c r="E655" s="25">
        <v>1</v>
      </c>
      <c r="F655" s="26">
        <v>0</v>
      </c>
      <c r="G655" s="27">
        <v>34650</v>
      </c>
      <c r="H655" s="28">
        <f>+G655*E655+(G655*F655)</f>
        <v>34650</v>
      </c>
    </row>
    <row r="656" spans="2:9" s="62" customFormat="1" ht="15">
      <c r="B656" s="472" t="s">
        <v>102</v>
      </c>
      <c r="C656" s="473"/>
      <c r="D656" s="73" t="s">
        <v>15</v>
      </c>
      <c r="E656" s="74">
        <v>0.8</v>
      </c>
      <c r="F656" s="75">
        <v>0.01</v>
      </c>
      <c r="G656" s="76">
        <v>2062.5</v>
      </c>
      <c r="H656" s="77">
        <f>+G656*E656+(G656*F656)</f>
        <v>1670.625</v>
      </c>
    </row>
    <row r="657" spans="2:8" s="62" customFormat="1" ht="23.25" customHeight="1">
      <c r="B657" s="472"/>
      <c r="C657" s="473"/>
      <c r="D657" s="73"/>
      <c r="E657" s="78"/>
      <c r="F657" s="79"/>
      <c r="G657" s="80" t="s">
        <v>43</v>
      </c>
      <c r="H657" s="81">
        <f>SUM(H655:H656)</f>
        <v>36320.625</v>
      </c>
    </row>
    <row r="658" spans="2:8" s="62" customFormat="1" ht="23.25" customHeight="1">
      <c r="B658" s="466" t="s">
        <v>44</v>
      </c>
      <c r="C658" s="467"/>
      <c r="D658" s="467"/>
      <c r="E658" s="467"/>
      <c r="F658" s="467"/>
      <c r="G658" s="467"/>
      <c r="H658" s="468"/>
    </row>
    <row r="659" spans="2:8" s="62" customFormat="1" ht="23.25" customHeight="1">
      <c r="B659" s="453" t="s">
        <v>45</v>
      </c>
      <c r="C659" s="454"/>
      <c r="D659" s="69" t="s">
        <v>16</v>
      </c>
      <c r="E659" s="70" t="s">
        <v>27</v>
      </c>
      <c r="F659" s="71"/>
      <c r="G659" s="69" t="s">
        <v>29</v>
      </c>
      <c r="H659" s="72" t="s">
        <v>30</v>
      </c>
    </row>
    <row r="660" spans="2:8" s="62" customFormat="1" ht="23.25" customHeight="1">
      <c r="B660" s="453" t="s">
        <v>46</v>
      </c>
      <c r="C660" s="454"/>
      <c r="D660" s="73" t="s">
        <v>47</v>
      </c>
      <c r="E660" s="82">
        <f>0.01/8</f>
        <v>1.25E-3</v>
      </c>
      <c r="F660" s="83"/>
      <c r="G660" s="84">
        <f>2900000/30</f>
        <v>96666.666666666672</v>
      </c>
      <c r="H660" s="77">
        <f>+G660*E660</f>
        <v>120.83333333333334</v>
      </c>
    </row>
    <row r="661" spans="2:8" s="62" customFormat="1" ht="23.25" customHeight="1">
      <c r="B661" s="453" t="s">
        <v>48</v>
      </c>
      <c r="C661" s="454"/>
      <c r="D661" s="73" t="s">
        <v>47</v>
      </c>
      <c r="E661" s="82">
        <f>0.01/8</f>
        <v>1.25E-3</v>
      </c>
      <c r="F661" s="85"/>
      <c r="G661" s="86">
        <f>1900000/30</f>
        <v>63333.333333333336</v>
      </c>
      <c r="H661" s="77">
        <f>+G661*E661</f>
        <v>79.166666666666671</v>
      </c>
    </row>
    <row r="662" spans="2:8" s="62" customFormat="1" ht="23.25" customHeight="1">
      <c r="B662" s="453" t="s">
        <v>49</v>
      </c>
      <c r="C662" s="454"/>
      <c r="D662" s="73" t="s">
        <v>47</v>
      </c>
      <c r="E662" s="82">
        <f>0.5/8</f>
        <v>6.25E-2</v>
      </c>
      <c r="F662" s="85"/>
      <c r="G662" s="86">
        <f>1600000/30</f>
        <v>53333.333333333336</v>
      </c>
      <c r="H662" s="77">
        <f>+G662*E662</f>
        <v>3333.3333333333335</v>
      </c>
    </row>
    <row r="663" spans="2:8" s="62" customFormat="1" ht="23.25" customHeight="1">
      <c r="B663" s="453" t="s">
        <v>50</v>
      </c>
      <c r="C663" s="454"/>
      <c r="D663" s="73" t="s">
        <v>47</v>
      </c>
      <c r="E663" s="82">
        <f>0.5/8</f>
        <v>6.25E-2</v>
      </c>
      <c r="F663" s="85"/>
      <c r="G663" s="86">
        <f>1200000/30</f>
        <v>40000</v>
      </c>
      <c r="H663" s="77">
        <f>+G663*E663</f>
        <v>2500</v>
      </c>
    </row>
    <row r="664" spans="2:8" s="62" customFormat="1" ht="23.25" customHeight="1">
      <c r="B664" s="453"/>
      <c r="C664" s="454"/>
      <c r="D664" s="87"/>
      <c r="E664" s="88"/>
      <c r="F664" s="79"/>
      <c r="G664" s="80" t="s">
        <v>51</v>
      </c>
      <c r="H664" s="81">
        <f>SUM(H660:H663)</f>
        <v>6033.3333333333339</v>
      </c>
    </row>
    <row r="665" spans="2:8" s="62" customFormat="1" ht="23.25" customHeight="1">
      <c r="B665" s="466" t="s">
        <v>52</v>
      </c>
      <c r="C665" s="467"/>
      <c r="D665" s="467"/>
      <c r="E665" s="467"/>
      <c r="F665" s="467"/>
      <c r="G665" s="467"/>
      <c r="H665" s="468"/>
    </row>
    <row r="666" spans="2:8" s="62" customFormat="1" ht="23.25" customHeight="1">
      <c r="B666" s="453" t="s">
        <v>45</v>
      </c>
      <c r="C666" s="454"/>
      <c r="D666" s="20" t="s">
        <v>16</v>
      </c>
      <c r="E666" s="21" t="s">
        <v>27</v>
      </c>
      <c r="F666" s="22" t="s">
        <v>53</v>
      </c>
      <c r="G666" s="20" t="s">
        <v>29</v>
      </c>
      <c r="H666" s="23" t="s">
        <v>30</v>
      </c>
    </row>
    <row r="667" spans="2:8" s="62" customFormat="1" ht="23.25" customHeight="1">
      <c r="B667" s="453" t="s">
        <v>54</v>
      </c>
      <c r="C667" s="454"/>
      <c r="D667" s="24" t="s">
        <v>16</v>
      </c>
      <c r="E667" s="35">
        <v>5.0000000000000001E-3</v>
      </c>
      <c r="F667" s="42">
        <v>85000</v>
      </c>
      <c r="G667" s="42">
        <v>85000</v>
      </c>
      <c r="H667" s="77">
        <f>G667*E667</f>
        <v>425</v>
      </c>
    </row>
    <row r="668" spans="2:8" s="62" customFormat="1" ht="23.25" customHeight="1">
      <c r="B668" s="453" t="s">
        <v>55</v>
      </c>
      <c r="C668" s="454"/>
      <c r="D668" s="24" t="s">
        <v>16</v>
      </c>
      <c r="E668" s="43">
        <v>5.0000000000000001E-3</v>
      </c>
      <c r="F668" s="44">
        <v>170000</v>
      </c>
      <c r="G668" s="44">
        <v>250000</v>
      </c>
      <c r="H668" s="77">
        <f>G668*E668</f>
        <v>1250</v>
      </c>
    </row>
    <row r="669" spans="2:8" s="62" customFormat="1" ht="23.25" customHeight="1">
      <c r="B669" s="453"/>
      <c r="C669" s="454"/>
      <c r="D669" s="24"/>
      <c r="E669" s="43"/>
      <c r="F669" s="45"/>
      <c r="G669" s="46"/>
      <c r="H669" s="77"/>
    </row>
    <row r="670" spans="2:8" s="62" customFormat="1" ht="23.25" customHeight="1">
      <c r="B670" s="453"/>
      <c r="C670" s="454"/>
      <c r="D670" s="24"/>
      <c r="E670" s="43"/>
      <c r="F670" s="45"/>
      <c r="G670" s="46"/>
      <c r="H670" s="77"/>
    </row>
    <row r="671" spans="2:8" s="62" customFormat="1" ht="23.25" customHeight="1">
      <c r="B671" s="453"/>
      <c r="C671" s="454"/>
      <c r="D671" s="89"/>
      <c r="E671" s="90"/>
      <c r="F671" s="79"/>
      <c r="G671" s="80" t="s">
        <v>56</v>
      </c>
      <c r="H671" s="81">
        <f>SUM(H667:H670)</f>
        <v>1675</v>
      </c>
    </row>
    <row r="672" spans="2:8" s="62" customFormat="1" ht="23.25" customHeight="1">
      <c r="B672" s="466" t="s">
        <v>57</v>
      </c>
      <c r="C672" s="467"/>
      <c r="D672" s="467"/>
      <c r="E672" s="467"/>
      <c r="F672" s="467"/>
      <c r="G672" s="467"/>
      <c r="H672" s="468"/>
    </row>
    <row r="673" spans="2:9" s="62" customFormat="1" ht="23.25" customHeight="1">
      <c r="B673" s="453" t="s">
        <v>45</v>
      </c>
      <c r="C673" s="454"/>
      <c r="D673" s="20" t="s">
        <v>16</v>
      </c>
      <c r="E673" s="21" t="s">
        <v>27</v>
      </c>
      <c r="F673" s="22" t="s">
        <v>58</v>
      </c>
      <c r="G673" s="20" t="s">
        <v>29</v>
      </c>
      <c r="H673" s="23" t="s">
        <v>30</v>
      </c>
    </row>
    <row r="674" spans="2:9" s="62" customFormat="1" ht="23.25" customHeight="1">
      <c r="B674" s="453" t="s">
        <v>59</v>
      </c>
      <c r="C674" s="454"/>
      <c r="D674" s="73" t="s">
        <v>16</v>
      </c>
      <c r="E674" s="35">
        <v>5.0000000000000001E-3</v>
      </c>
      <c r="F674" s="42">
        <v>180000</v>
      </c>
      <c r="G674" s="42">
        <v>180000</v>
      </c>
      <c r="H674" s="77">
        <f>F674*E674</f>
        <v>900</v>
      </c>
    </row>
    <row r="675" spans="2:9" s="62" customFormat="1" ht="23.25" customHeight="1">
      <c r="B675" s="453" t="s">
        <v>60</v>
      </c>
      <c r="C675" s="454"/>
      <c r="D675" s="73" t="s">
        <v>16</v>
      </c>
      <c r="E675" s="43">
        <v>5.0000000000000001E-3</v>
      </c>
      <c r="F675" s="42">
        <v>6000</v>
      </c>
      <c r="G675" s="42">
        <v>6000</v>
      </c>
      <c r="H675" s="77">
        <f>F675*E675</f>
        <v>30</v>
      </c>
    </row>
    <row r="676" spans="2:9" s="62" customFormat="1" ht="23.25" customHeight="1">
      <c r="B676" s="91"/>
      <c r="C676" s="92"/>
      <c r="D676" s="73"/>
      <c r="E676" s="82"/>
      <c r="F676" s="93"/>
      <c r="G676" s="94"/>
      <c r="H676" s="77"/>
    </row>
    <row r="677" spans="2:9" s="62" customFormat="1" ht="23.25" customHeight="1">
      <c r="B677" s="453"/>
      <c r="C677" s="463"/>
      <c r="D677" s="20"/>
      <c r="E677" s="82"/>
      <c r="F677" s="93"/>
      <c r="G677" s="94"/>
      <c r="H677" s="77"/>
    </row>
    <row r="678" spans="2:9" s="62" customFormat="1" ht="23.25" customHeight="1">
      <c r="B678" s="453"/>
      <c r="C678" s="463"/>
      <c r="D678" s="69"/>
      <c r="E678" s="95"/>
      <c r="F678" s="464" t="s">
        <v>61</v>
      </c>
      <c r="G678" s="465"/>
      <c r="H678" s="96">
        <f>SUM(H674:H677)</f>
        <v>930</v>
      </c>
      <c r="I678" s="55">
        <f>H678+H671+H664</f>
        <v>8638.3333333333339</v>
      </c>
    </row>
    <row r="679" spans="2:9" s="64" customFormat="1" ht="23.25" customHeight="1">
      <c r="B679" s="458" t="s">
        <v>62</v>
      </c>
      <c r="C679" s="459"/>
      <c r="D679" s="459"/>
      <c r="E679" s="459"/>
      <c r="F679" s="459"/>
      <c r="G679" s="460"/>
      <c r="H679" s="97">
        <f>H678+H671+H664+H657</f>
        <v>44958.958333333336</v>
      </c>
    </row>
    <row r="680" spans="2:9" s="62" customFormat="1" ht="9" customHeight="1">
      <c r="B680" s="98"/>
      <c r="C680" s="461"/>
      <c r="D680" s="461"/>
      <c r="E680" s="461"/>
      <c r="F680" s="461"/>
      <c r="G680" s="461"/>
      <c r="H680" s="462"/>
    </row>
    <row r="681" spans="2:9" s="64" customFormat="1" ht="36" customHeight="1">
      <c r="B681" s="453" t="s">
        <v>63</v>
      </c>
      <c r="C681" s="454"/>
      <c r="D681" s="99"/>
      <c r="E681" s="434" t="s">
        <v>64</v>
      </c>
      <c r="F681" s="435"/>
      <c r="G681" s="100">
        <v>0.08</v>
      </c>
      <c r="H681" s="101">
        <f>H679*G681</f>
        <v>3596.7166666666672</v>
      </c>
    </row>
    <row r="682" spans="2:9" s="64" customFormat="1" ht="30.75" customHeight="1">
      <c r="B682" s="453" t="s">
        <v>65</v>
      </c>
      <c r="C682" s="454"/>
      <c r="D682" s="99"/>
      <c r="E682" s="434" t="s">
        <v>64</v>
      </c>
      <c r="F682" s="435"/>
      <c r="G682" s="100">
        <v>0.03</v>
      </c>
      <c r="H682" s="101">
        <f>H679*G682</f>
        <v>1348.76875</v>
      </c>
    </row>
    <row r="683" spans="2:9" s="64" customFormat="1" ht="30.75" customHeight="1">
      <c r="B683" s="453" t="s">
        <v>66</v>
      </c>
      <c r="C683" s="454"/>
      <c r="D683" s="99"/>
      <c r="E683" s="434" t="s">
        <v>64</v>
      </c>
      <c r="F683" s="435"/>
      <c r="G683" s="100">
        <v>0.05</v>
      </c>
      <c r="H683" s="101">
        <f>H679*G683</f>
        <v>2247.947916666667</v>
      </c>
    </row>
    <row r="684" spans="2:9" s="62" customFormat="1" ht="30.75" customHeight="1">
      <c r="B684" s="455" t="s">
        <v>67</v>
      </c>
      <c r="C684" s="456"/>
      <c r="D684" s="456"/>
      <c r="E684" s="456"/>
      <c r="F684" s="456"/>
      <c r="G684" s="457"/>
      <c r="H684" s="102">
        <f>+H683+H682+H681+H679</f>
        <v>52152.39166666667</v>
      </c>
    </row>
    <row r="686" spans="2:9" s="62" customFormat="1" ht="15">
      <c r="B686" s="474" t="s">
        <v>21</v>
      </c>
      <c r="C686" s="474"/>
      <c r="D686" s="474"/>
      <c r="E686" s="474"/>
      <c r="F686" s="474"/>
      <c r="G686" s="474"/>
      <c r="H686" s="63" t="s">
        <v>22</v>
      </c>
    </row>
    <row r="687" spans="2:9" s="64" customFormat="1" ht="39" customHeight="1">
      <c r="B687" s="450" t="s">
        <v>114</v>
      </c>
      <c r="C687" s="450"/>
      <c r="D687" s="450"/>
      <c r="E687" s="450"/>
      <c r="F687" s="450"/>
      <c r="G687" s="450"/>
      <c r="H687" s="15" t="s">
        <v>24</v>
      </c>
    </row>
    <row r="688" spans="2:9" s="62" customFormat="1" ht="6" customHeight="1">
      <c r="B688" s="65"/>
      <c r="C688" s="66"/>
      <c r="D688" s="66"/>
      <c r="E688" s="67"/>
      <c r="F688" s="66"/>
      <c r="G688" s="66"/>
      <c r="H688" s="68"/>
    </row>
    <row r="689" spans="2:8" s="62" customFormat="1" ht="15">
      <c r="B689" s="466" t="s">
        <v>25</v>
      </c>
      <c r="C689" s="467"/>
      <c r="D689" s="467"/>
      <c r="E689" s="467"/>
      <c r="F689" s="467"/>
      <c r="G689" s="467"/>
      <c r="H689" s="468"/>
    </row>
    <row r="690" spans="2:8" s="62" customFormat="1" ht="23.25" customHeight="1">
      <c r="B690" s="475" t="s">
        <v>26</v>
      </c>
      <c r="C690" s="476"/>
      <c r="D690" s="69" t="s">
        <v>16</v>
      </c>
      <c r="E690" s="70" t="s">
        <v>27</v>
      </c>
      <c r="F690" s="71" t="s">
        <v>28</v>
      </c>
      <c r="G690" s="69" t="s">
        <v>29</v>
      </c>
      <c r="H690" s="72" t="s">
        <v>30</v>
      </c>
    </row>
    <row r="691" spans="2:8" s="12" customFormat="1" ht="15">
      <c r="B691" s="447" t="s">
        <v>115</v>
      </c>
      <c r="C691" s="448"/>
      <c r="D691" s="24" t="s">
        <v>15</v>
      </c>
      <c r="E691" s="25">
        <v>3</v>
      </c>
      <c r="F691" s="26">
        <v>0.05</v>
      </c>
      <c r="G691" s="27">
        <v>3539.25</v>
      </c>
      <c r="H691" s="28">
        <f t="shared" ref="H691:H700" si="10">+G691*E691+(G691*F691)</f>
        <v>10794.7125</v>
      </c>
    </row>
    <row r="692" spans="2:8" s="12" customFormat="1" ht="17.25" customHeight="1">
      <c r="B692" s="447" t="s">
        <v>116</v>
      </c>
      <c r="C692" s="448"/>
      <c r="D692" s="24" t="s">
        <v>15</v>
      </c>
      <c r="E692" s="25">
        <v>2</v>
      </c>
      <c r="F692" s="26">
        <v>0.05</v>
      </c>
      <c r="G692" s="27">
        <v>2178</v>
      </c>
      <c r="H692" s="28">
        <f t="shared" si="10"/>
        <v>4464.8999999999996</v>
      </c>
    </row>
    <row r="693" spans="2:8" s="12" customFormat="1" ht="15">
      <c r="B693" s="447" t="s">
        <v>117</v>
      </c>
      <c r="C693" s="448"/>
      <c r="D693" s="24" t="s">
        <v>15</v>
      </c>
      <c r="E693" s="25">
        <v>0.8</v>
      </c>
      <c r="F693" s="29">
        <v>0.05</v>
      </c>
      <c r="G693" s="30">
        <v>23743.5</v>
      </c>
      <c r="H693" s="28">
        <f t="shared" si="10"/>
        <v>20181.974999999999</v>
      </c>
    </row>
    <row r="694" spans="2:8" s="12" customFormat="1" ht="15">
      <c r="B694" s="447" t="s">
        <v>118</v>
      </c>
      <c r="C694" s="448"/>
      <c r="D694" s="24" t="s">
        <v>16</v>
      </c>
      <c r="E694" s="25">
        <v>2</v>
      </c>
      <c r="F694" s="26">
        <v>0</v>
      </c>
      <c r="G694" s="27">
        <v>4125</v>
      </c>
      <c r="H694" s="28">
        <f t="shared" si="10"/>
        <v>8250</v>
      </c>
    </row>
    <row r="695" spans="2:8" s="12" customFormat="1" ht="15">
      <c r="B695" s="447" t="s">
        <v>119</v>
      </c>
      <c r="C695" s="448"/>
      <c r="D695" s="24" t="s">
        <v>16</v>
      </c>
      <c r="E695" s="25">
        <v>0.4</v>
      </c>
      <c r="F695" s="26">
        <v>0.05</v>
      </c>
      <c r="G695" s="27">
        <v>3960</v>
      </c>
      <c r="H695" s="28">
        <f t="shared" si="10"/>
        <v>1782</v>
      </c>
    </row>
    <row r="696" spans="2:8" s="12" customFormat="1" ht="15">
      <c r="B696" s="447" t="s">
        <v>101</v>
      </c>
      <c r="C696" s="448"/>
      <c r="D696" s="24" t="s">
        <v>15</v>
      </c>
      <c r="E696" s="25">
        <v>0.1</v>
      </c>
      <c r="F696" s="26">
        <v>0.01</v>
      </c>
      <c r="G696" s="27">
        <v>15345</v>
      </c>
      <c r="H696" s="28">
        <f t="shared" si="10"/>
        <v>1687.95</v>
      </c>
    </row>
    <row r="697" spans="2:8" s="62" customFormat="1" ht="15">
      <c r="B697" s="472" t="s">
        <v>102</v>
      </c>
      <c r="C697" s="473"/>
      <c r="D697" s="73" t="s">
        <v>15</v>
      </c>
      <c r="E697" s="74">
        <v>0.1</v>
      </c>
      <c r="F697" s="75">
        <v>0.01</v>
      </c>
      <c r="G697" s="76">
        <v>2062.5</v>
      </c>
      <c r="H697" s="77">
        <f t="shared" si="10"/>
        <v>226.875</v>
      </c>
    </row>
    <row r="698" spans="2:8" s="12" customFormat="1" ht="15">
      <c r="B698" s="447" t="s">
        <v>120</v>
      </c>
      <c r="C698" s="448"/>
      <c r="D698" s="24" t="s">
        <v>15</v>
      </c>
      <c r="E698" s="25">
        <v>0.2</v>
      </c>
      <c r="F698" s="26">
        <v>0.05</v>
      </c>
      <c r="G698" s="27">
        <v>5082</v>
      </c>
      <c r="H698" s="28">
        <f t="shared" si="10"/>
        <v>1270.5</v>
      </c>
    </row>
    <row r="699" spans="2:8" s="12" customFormat="1" ht="15">
      <c r="B699" s="447" t="s">
        <v>121</v>
      </c>
      <c r="C699" s="448"/>
      <c r="D699" s="24" t="s">
        <v>16</v>
      </c>
      <c r="E699" s="25">
        <v>2</v>
      </c>
      <c r="F699" s="26">
        <v>0</v>
      </c>
      <c r="G699" s="27">
        <v>2805</v>
      </c>
      <c r="H699" s="28">
        <f t="shared" si="10"/>
        <v>5610</v>
      </c>
    </row>
    <row r="700" spans="2:8" s="12" customFormat="1" ht="15">
      <c r="B700" s="447" t="s">
        <v>105</v>
      </c>
      <c r="C700" s="448"/>
      <c r="D700" s="24" t="s">
        <v>16</v>
      </c>
      <c r="E700" s="25">
        <v>1</v>
      </c>
      <c r="F700" s="29">
        <v>0</v>
      </c>
      <c r="G700" s="30">
        <v>495</v>
      </c>
      <c r="H700" s="28">
        <f t="shared" si="10"/>
        <v>495</v>
      </c>
    </row>
    <row r="701" spans="2:8" s="62" customFormat="1" ht="23.25" customHeight="1">
      <c r="B701" s="472"/>
      <c r="C701" s="473"/>
      <c r="D701" s="73"/>
      <c r="E701" s="78"/>
      <c r="F701" s="79"/>
      <c r="G701" s="80" t="s">
        <v>43</v>
      </c>
      <c r="H701" s="81">
        <f>SUM(H691:H700)</f>
        <v>54763.912499999991</v>
      </c>
    </row>
    <row r="702" spans="2:8" s="62" customFormat="1" ht="23.25" customHeight="1">
      <c r="B702" s="466" t="s">
        <v>44</v>
      </c>
      <c r="C702" s="467"/>
      <c r="D702" s="467"/>
      <c r="E702" s="467"/>
      <c r="F702" s="467"/>
      <c r="G702" s="467"/>
      <c r="H702" s="468"/>
    </row>
    <row r="703" spans="2:8" s="62" customFormat="1" ht="23.25" customHeight="1">
      <c r="B703" s="453" t="s">
        <v>45</v>
      </c>
      <c r="C703" s="454"/>
      <c r="D703" s="69" t="s">
        <v>16</v>
      </c>
      <c r="E703" s="70" t="s">
        <v>27</v>
      </c>
      <c r="F703" s="71"/>
      <c r="G703" s="69" t="s">
        <v>29</v>
      </c>
      <c r="H703" s="72" t="s">
        <v>30</v>
      </c>
    </row>
    <row r="704" spans="2:8" s="62" customFormat="1" ht="23.25" customHeight="1">
      <c r="B704" s="453" t="s">
        <v>46</v>
      </c>
      <c r="C704" s="454"/>
      <c r="D704" s="73" t="s">
        <v>47</v>
      </c>
      <c r="E704" s="82">
        <f>0.01/8</f>
        <v>1.25E-3</v>
      </c>
      <c r="F704" s="83"/>
      <c r="G704" s="84">
        <f>2900000/30</f>
        <v>96666.666666666672</v>
      </c>
      <c r="H704" s="77">
        <f>+G704*E704</f>
        <v>120.83333333333334</v>
      </c>
    </row>
    <row r="705" spans="2:8" s="62" customFormat="1" ht="23.25" customHeight="1">
      <c r="B705" s="453" t="s">
        <v>48</v>
      </c>
      <c r="C705" s="454"/>
      <c r="D705" s="73" t="s">
        <v>47</v>
      </c>
      <c r="E705" s="82">
        <f>0.01/8</f>
        <v>1.25E-3</v>
      </c>
      <c r="F705" s="85"/>
      <c r="G705" s="86">
        <f>1900000/30</f>
        <v>63333.333333333336</v>
      </c>
      <c r="H705" s="77">
        <f>+G705*E705</f>
        <v>79.166666666666671</v>
      </c>
    </row>
    <row r="706" spans="2:8" s="62" customFormat="1" ht="23.25" customHeight="1">
      <c r="B706" s="453" t="s">
        <v>49</v>
      </c>
      <c r="C706" s="454"/>
      <c r="D706" s="73" t="s">
        <v>47</v>
      </c>
      <c r="E706" s="82">
        <f>0.9/8</f>
        <v>0.1125</v>
      </c>
      <c r="F706" s="85"/>
      <c r="G706" s="86">
        <f>1600000/30</f>
        <v>53333.333333333336</v>
      </c>
      <c r="H706" s="77">
        <f>+G706*E706</f>
        <v>6000</v>
      </c>
    </row>
    <row r="707" spans="2:8" s="62" customFormat="1" ht="23.25" customHeight="1">
      <c r="B707" s="453" t="s">
        <v>50</v>
      </c>
      <c r="C707" s="454"/>
      <c r="D707" s="73" t="s">
        <v>47</v>
      </c>
      <c r="E707" s="82">
        <f>0.9/8</f>
        <v>0.1125</v>
      </c>
      <c r="F707" s="85"/>
      <c r="G707" s="86">
        <f>1200000/30</f>
        <v>40000</v>
      </c>
      <c r="H707" s="77">
        <f>+G707*E707</f>
        <v>4500</v>
      </c>
    </row>
    <row r="708" spans="2:8" s="62" customFormat="1" ht="23.25" customHeight="1">
      <c r="B708" s="453"/>
      <c r="C708" s="454"/>
      <c r="D708" s="87"/>
      <c r="E708" s="88"/>
      <c r="F708" s="79"/>
      <c r="G708" s="80" t="s">
        <v>51</v>
      </c>
      <c r="H708" s="81">
        <f>SUM(H704:H707)</f>
        <v>10700</v>
      </c>
    </row>
    <row r="709" spans="2:8" s="62" customFormat="1" ht="23.25" customHeight="1">
      <c r="B709" s="466" t="s">
        <v>52</v>
      </c>
      <c r="C709" s="467"/>
      <c r="D709" s="467"/>
      <c r="E709" s="467"/>
      <c r="F709" s="467"/>
      <c r="G709" s="467"/>
      <c r="H709" s="468"/>
    </row>
    <row r="710" spans="2:8" s="62" customFormat="1" ht="23.25" customHeight="1">
      <c r="B710" s="453" t="s">
        <v>45</v>
      </c>
      <c r="C710" s="454"/>
      <c r="D710" s="20" t="s">
        <v>16</v>
      </c>
      <c r="E710" s="21" t="s">
        <v>27</v>
      </c>
      <c r="F710" s="22" t="s">
        <v>53</v>
      </c>
      <c r="G710" s="20" t="s">
        <v>29</v>
      </c>
      <c r="H710" s="23" t="s">
        <v>30</v>
      </c>
    </row>
    <row r="711" spans="2:8" s="62" customFormat="1" ht="23.25" customHeight="1">
      <c r="B711" s="453" t="s">
        <v>54</v>
      </c>
      <c r="C711" s="454"/>
      <c r="D711" s="24" t="s">
        <v>16</v>
      </c>
      <c r="E711" s="35">
        <v>5.0000000000000001E-3</v>
      </c>
      <c r="F711" s="42">
        <v>85000</v>
      </c>
      <c r="G711" s="42">
        <v>85000</v>
      </c>
      <c r="H711" s="77">
        <f>G711*E711</f>
        <v>425</v>
      </c>
    </row>
    <row r="712" spans="2:8" s="62" customFormat="1" ht="23.25" customHeight="1">
      <c r="B712" s="453" t="s">
        <v>55</v>
      </c>
      <c r="C712" s="454"/>
      <c r="D712" s="24" t="s">
        <v>16</v>
      </c>
      <c r="E712" s="43">
        <v>5.0000000000000001E-3</v>
      </c>
      <c r="F712" s="44">
        <v>170000</v>
      </c>
      <c r="G712" s="44">
        <v>250000</v>
      </c>
      <c r="H712" s="77">
        <f>G712*E712</f>
        <v>1250</v>
      </c>
    </row>
    <row r="713" spans="2:8" s="62" customFormat="1" ht="23.25" customHeight="1">
      <c r="B713" s="453"/>
      <c r="C713" s="454"/>
      <c r="D713" s="24"/>
      <c r="E713" s="43"/>
      <c r="F713" s="45"/>
      <c r="G713" s="46"/>
      <c r="H713" s="77"/>
    </row>
    <row r="714" spans="2:8" s="62" customFormat="1" ht="23.25" customHeight="1">
      <c r="B714" s="453"/>
      <c r="C714" s="454"/>
      <c r="D714" s="24"/>
      <c r="E714" s="43"/>
      <c r="F714" s="45"/>
      <c r="G714" s="46"/>
      <c r="H714" s="77"/>
    </row>
    <row r="715" spans="2:8" s="62" customFormat="1" ht="23.25" customHeight="1">
      <c r="B715" s="453"/>
      <c r="C715" s="454"/>
      <c r="D715" s="89"/>
      <c r="E715" s="90"/>
      <c r="F715" s="79"/>
      <c r="G715" s="80" t="s">
        <v>56</v>
      </c>
      <c r="H715" s="81">
        <f>SUM(H711:H714)</f>
        <v>1675</v>
      </c>
    </row>
    <row r="716" spans="2:8" s="62" customFormat="1" ht="23.25" customHeight="1">
      <c r="B716" s="466" t="s">
        <v>57</v>
      </c>
      <c r="C716" s="467"/>
      <c r="D716" s="467"/>
      <c r="E716" s="467"/>
      <c r="F716" s="467"/>
      <c r="G716" s="467"/>
      <c r="H716" s="468"/>
    </row>
    <row r="717" spans="2:8" s="62" customFormat="1" ht="23.25" customHeight="1">
      <c r="B717" s="453" t="s">
        <v>45</v>
      </c>
      <c r="C717" s="454"/>
      <c r="D717" s="20" t="s">
        <v>16</v>
      </c>
      <c r="E717" s="21" t="s">
        <v>27</v>
      </c>
      <c r="F717" s="22" t="s">
        <v>58</v>
      </c>
      <c r="G717" s="20" t="s">
        <v>29</v>
      </c>
      <c r="H717" s="23" t="s">
        <v>30</v>
      </c>
    </row>
    <row r="718" spans="2:8" s="62" customFormat="1" ht="23.25" customHeight="1">
      <c r="B718" s="453" t="s">
        <v>59</v>
      </c>
      <c r="C718" s="454"/>
      <c r="D718" s="73" t="s">
        <v>16</v>
      </c>
      <c r="E718" s="35">
        <v>5.0000000000000001E-3</v>
      </c>
      <c r="F718" s="42">
        <v>180000</v>
      </c>
      <c r="G718" s="42">
        <v>180000</v>
      </c>
      <c r="H718" s="77">
        <f>F718*E718</f>
        <v>900</v>
      </c>
    </row>
    <row r="719" spans="2:8" s="62" customFormat="1" ht="23.25" customHeight="1">
      <c r="B719" s="453" t="s">
        <v>60</v>
      </c>
      <c r="C719" s="454"/>
      <c r="D719" s="73" t="s">
        <v>16</v>
      </c>
      <c r="E719" s="43">
        <v>5.0000000000000001E-3</v>
      </c>
      <c r="F719" s="42">
        <v>6000</v>
      </c>
      <c r="G719" s="42">
        <v>6000</v>
      </c>
      <c r="H719" s="77">
        <f>F719*E719</f>
        <v>30</v>
      </c>
    </row>
    <row r="720" spans="2:8" s="62" customFormat="1" ht="23.25" customHeight="1">
      <c r="B720" s="91"/>
      <c r="C720" s="92"/>
      <c r="D720" s="73"/>
      <c r="E720" s="82"/>
      <c r="F720" s="93"/>
      <c r="G720" s="94"/>
      <c r="H720" s="77"/>
    </row>
    <row r="721" spans="2:9" s="62" customFormat="1" ht="23.25" customHeight="1">
      <c r="B721" s="453"/>
      <c r="C721" s="463"/>
      <c r="D721" s="20"/>
      <c r="E721" s="82"/>
      <c r="F721" s="93"/>
      <c r="G721" s="94"/>
      <c r="H721" s="77"/>
    </row>
    <row r="722" spans="2:9" s="62" customFormat="1" ht="23.25" customHeight="1">
      <c r="B722" s="453"/>
      <c r="C722" s="463"/>
      <c r="D722" s="69"/>
      <c r="E722" s="95"/>
      <c r="F722" s="464" t="s">
        <v>61</v>
      </c>
      <c r="G722" s="465"/>
      <c r="H722" s="96">
        <f>SUM(H718:H721)</f>
        <v>930</v>
      </c>
      <c r="I722" s="55">
        <f>H722+H715+H708</f>
        <v>13305</v>
      </c>
    </row>
    <row r="723" spans="2:9" s="64" customFormat="1" ht="23.25" customHeight="1">
      <c r="B723" s="458" t="s">
        <v>62</v>
      </c>
      <c r="C723" s="459"/>
      <c r="D723" s="459"/>
      <c r="E723" s="459"/>
      <c r="F723" s="459"/>
      <c r="G723" s="460"/>
      <c r="H723" s="97">
        <f>H722+H715+H708+H701</f>
        <v>68068.912499999991</v>
      </c>
    </row>
    <row r="724" spans="2:9" s="62" customFormat="1" ht="9" customHeight="1">
      <c r="B724" s="98"/>
      <c r="C724" s="461"/>
      <c r="D724" s="461"/>
      <c r="E724" s="461"/>
      <c r="F724" s="461"/>
      <c r="G724" s="461"/>
      <c r="H724" s="462"/>
    </row>
    <row r="725" spans="2:9" s="64" customFormat="1" ht="36" customHeight="1">
      <c r="B725" s="453" t="s">
        <v>63</v>
      </c>
      <c r="C725" s="454"/>
      <c r="D725" s="99"/>
      <c r="E725" s="434" t="s">
        <v>64</v>
      </c>
      <c r="F725" s="435"/>
      <c r="G725" s="100">
        <v>0.08</v>
      </c>
      <c r="H725" s="101">
        <f>H723*G725</f>
        <v>5445.512999999999</v>
      </c>
    </row>
    <row r="726" spans="2:9" s="64" customFormat="1" ht="30.75" customHeight="1">
      <c r="B726" s="453" t="s">
        <v>65</v>
      </c>
      <c r="C726" s="454"/>
      <c r="D726" s="99"/>
      <c r="E726" s="434" t="s">
        <v>64</v>
      </c>
      <c r="F726" s="435"/>
      <c r="G726" s="100">
        <v>0.03</v>
      </c>
      <c r="H726" s="101">
        <f>H723*G726</f>
        <v>2042.0673749999996</v>
      </c>
    </row>
    <row r="727" spans="2:9" s="64" customFormat="1" ht="30.75" customHeight="1">
      <c r="B727" s="453" t="s">
        <v>66</v>
      </c>
      <c r="C727" s="454"/>
      <c r="D727" s="99"/>
      <c r="E727" s="434" t="s">
        <v>64</v>
      </c>
      <c r="F727" s="435"/>
      <c r="G727" s="100">
        <v>0.05</v>
      </c>
      <c r="H727" s="101">
        <f>H723*G727</f>
        <v>3403.4456249999998</v>
      </c>
    </row>
    <row r="728" spans="2:9" s="62" customFormat="1" ht="30.75" customHeight="1">
      <c r="B728" s="455" t="s">
        <v>67</v>
      </c>
      <c r="C728" s="456"/>
      <c r="D728" s="456"/>
      <c r="E728" s="456"/>
      <c r="F728" s="456"/>
      <c r="G728" s="457"/>
      <c r="H728" s="102">
        <f>+H727+H726+H725+H723</f>
        <v>78959.938499999989</v>
      </c>
    </row>
    <row r="730" spans="2:9" s="62" customFormat="1" ht="15">
      <c r="B730" s="474" t="s">
        <v>21</v>
      </c>
      <c r="C730" s="474"/>
      <c r="D730" s="474"/>
      <c r="E730" s="474"/>
      <c r="F730" s="474"/>
      <c r="G730" s="474"/>
      <c r="H730" s="63" t="s">
        <v>22</v>
      </c>
    </row>
    <row r="731" spans="2:9" s="64" customFormat="1" ht="39" customHeight="1">
      <c r="B731" s="450" t="s">
        <v>122</v>
      </c>
      <c r="C731" s="450"/>
      <c r="D731" s="450"/>
      <c r="E731" s="450"/>
      <c r="F731" s="450"/>
      <c r="G731" s="450"/>
      <c r="H731" s="15" t="s">
        <v>24</v>
      </c>
    </row>
    <row r="732" spans="2:9" s="62" customFormat="1" ht="6" customHeight="1">
      <c r="B732" s="65"/>
      <c r="C732" s="66"/>
      <c r="D732" s="66"/>
      <c r="E732" s="67"/>
      <c r="F732" s="66"/>
      <c r="G732" s="66"/>
      <c r="H732" s="68"/>
    </row>
    <row r="733" spans="2:9" s="62" customFormat="1" ht="15">
      <c r="B733" s="466" t="s">
        <v>25</v>
      </c>
      <c r="C733" s="467"/>
      <c r="D733" s="467"/>
      <c r="E733" s="467"/>
      <c r="F733" s="467"/>
      <c r="G733" s="467"/>
      <c r="H733" s="468"/>
    </row>
    <row r="734" spans="2:9" s="62" customFormat="1" ht="23.25" customHeight="1">
      <c r="B734" s="475" t="s">
        <v>26</v>
      </c>
      <c r="C734" s="476"/>
      <c r="D734" s="69" t="s">
        <v>16</v>
      </c>
      <c r="E734" s="70" t="s">
        <v>27</v>
      </c>
      <c r="F734" s="71" t="s">
        <v>28</v>
      </c>
      <c r="G734" s="69" t="s">
        <v>29</v>
      </c>
      <c r="H734" s="72" t="s">
        <v>30</v>
      </c>
    </row>
    <row r="735" spans="2:9" s="12" customFormat="1" ht="15">
      <c r="B735" s="447" t="s">
        <v>123</v>
      </c>
      <c r="C735" s="448"/>
      <c r="D735" s="24" t="s">
        <v>15</v>
      </c>
      <c r="E735" s="25">
        <v>1</v>
      </c>
      <c r="F735" s="26">
        <v>0.05</v>
      </c>
      <c r="G735" s="27">
        <v>4125</v>
      </c>
      <c r="H735" s="28">
        <f t="shared" ref="H735:H744" si="11">+G735*E735+(G735*F735)</f>
        <v>4331.25</v>
      </c>
    </row>
    <row r="736" spans="2:9" s="12" customFormat="1" ht="15">
      <c r="B736" s="447" t="s">
        <v>97</v>
      </c>
      <c r="C736" s="448"/>
      <c r="D736" s="24" t="s">
        <v>15</v>
      </c>
      <c r="E736" s="25">
        <v>2</v>
      </c>
      <c r="F736" s="26">
        <v>0.05</v>
      </c>
      <c r="G736" s="27">
        <v>5775</v>
      </c>
      <c r="H736" s="28">
        <f t="shared" si="11"/>
        <v>11838.75</v>
      </c>
    </row>
    <row r="737" spans="2:8" s="12" customFormat="1" ht="15">
      <c r="B737" s="447" t="s">
        <v>98</v>
      </c>
      <c r="C737" s="448"/>
      <c r="D737" s="24" t="s">
        <v>15</v>
      </c>
      <c r="E737" s="25">
        <v>0.8</v>
      </c>
      <c r="F737" s="29">
        <v>0.05</v>
      </c>
      <c r="G737" s="30">
        <v>15015</v>
      </c>
      <c r="H737" s="28">
        <f t="shared" si="11"/>
        <v>12762.75</v>
      </c>
    </row>
    <row r="738" spans="2:8" s="12" customFormat="1" ht="15">
      <c r="B738" s="447" t="s">
        <v>99</v>
      </c>
      <c r="C738" s="448"/>
      <c r="D738" s="24" t="s">
        <v>16</v>
      </c>
      <c r="E738" s="25">
        <v>2</v>
      </c>
      <c r="F738" s="26">
        <v>0</v>
      </c>
      <c r="G738" s="27">
        <v>2970</v>
      </c>
      <c r="H738" s="28">
        <f t="shared" si="11"/>
        <v>5940</v>
      </c>
    </row>
    <row r="739" spans="2:8" s="12" customFormat="1" ht="15">
      <c r="B739" s="447" t="s">
        <v>100</v>
      </c>
      <c r="C739" s="448"/>
      <c r="D739" s="24" t="s">
        <v>16</v>
      </c>
      <c r="E739" s="25">
        <v>0.4</v>
      </c>
      <c r="F739" s="26">
        <v>0.05</v>
      </c>
      <c r="G739" s="27">
        <v>2227.5</v>
      </c>
      <c r="H739" s="28">
        <f t="shared" si="11"/>
        <v>1002.375</v>
      </c>
    </row>
    <row r="740" spans="2:8" s="12" customFormat="1" ht="15">
      <c r="B740" s="447" t="s">
        <v>101</v>
      </c>
      <c r="C740" s="448"/>
      <c r="D740" s="24" t="s">
        <v>15</v>
      </c>
      <c r="E740" s="25">
        <v>0.1</v>
      </c>
      <c r="F740" s="26">
        <v>0.01</v>
      </c>
      <c r="G740" s="27">
        <v>15345</v>
      </c>
      <c r="H740" s="28">
        <f t="shared" si="11"/>
        <v>1687.95</v>
      </c>
    </row>
    <row r="741" spans="2:8" s="62" customFormat="1" ht="15">
      <c r="B741" s="472" t="s">
        <v>102</v>
      </c>
      <c r="C741" s="473"/>
      <c r="D741" s="73" t="s">
        <v>15</v>
      </c>
      <c r="E741" s="74">
        <v>0.1</v>
      </c>
      <c r="F741" s="75">
        <v>0.01</v>
      </c>
      <c r="G741" s="76">
        <v>2062.5</v>
      </c>
      <c r="H741" s="77">
        <f t="shared" si="11"/>
        <v>226.875</v>
      </c>
    </row>
    <row r="742" spans="2:8" s="12" customFormat="1" ht="15">
      <c r="B742" s="447" t="s">
        <v>103</v>
      </c>
      <c r="C742" s="448"/>
      <c r="D742" s="24" t="s">
        <v>15</v>
      </c>
      <c r="E742" s="25">
        <v>0.2</v>
      </c>
      <c r="F742" s="26">
        <v>0.05</v>
      </c>
      <c r="G742" s="27">
        <v>3300</v>
      </c>
      <c r="H742" s="28">
        <f t="shared" si="11"/>
        <v>825</v>
      </c>
    </row>
    <row r="743" spans="2:8" s="12" customFormat="1" ht="15">
      <c r="B743" s="447" t="s">
        <v>104</v>
      </c>
      <c r="C743" s="448"/>
      <c r="D743" s="24" t="s">
        <v>16</v>
      </c>
      <c r="E743" s="25">
        <v>2</v>
      </c>
      <c r="F743" s="26">
        <v>0</v>
      </c>
      <c r="G743" s="27">
        <v>1320</v>
      </c>
      <c r="H743" s="28">
        <f t="shared" si="11"/>
        <v>2640</v>
      </c>
    </row>
    <row r="744" spans="2:8" s="12" customFormat="1" ht="15">
      <c r="B744" s="447" t="s">
        <v>105</v>
      </c>
      <c r="C744" s="448"/>
      <c r="D744" s="24" t="s">
        <v>16</v>
      </c>
      <c r="E744" s="25">
        <v>1</v>
      </c>
      <c r="F744" s="29">
        <v>0</v>
      </c>
      <c r="G744" s="30">
        <v>495</v>
      </c>
      <c r="H744" s="28">
        <f t="shared" si="11"/>
        <v>495</v>
      </c>
    </row>
    <row r="745" spans="2:8" s="62" customFormat="1" ht="23.25" customHeight="1">
      <c r="B745" s="472"/>
      <c r="C745" s="473"/>
      <c r="D745" s="73"/>
      <c r="E745" s="78"/>
      <c r="F745" s="79"/>
      <c r="G745" s="80" t="s">
        <v>43</v>
      </c>
      <c r="H745" s="81">
        <f>SUM(H735:H744)</f>
        <v>41749.949999999997</v>
      </c>
    </row>
    <row r="746" spans="2:8" s="62" customFormat="1" ht="23.25" customHeight="1">
      <c r="B746" s="466" t="s">
        <v>44</v>
      </c>
      <c r="C746" s="467"/>
      <c r="D746" s="467"/>
      <c r="E746" s="467"/>
      <c r="F746" s="467"/>
      <c r="G746" s="467"/>
      <c r="H746" s="468"/>
    </row>
    <row r="747" spans="2:8" s="62" customFormat="1" ht="23.25" customHeight="1">
      <c r="B747" s="453" t="s">
        <v>45</v>
      </c>
      <c r="C747" s="454"/>
      <c r="D747" s="69" t="s">
        <v>16</v>
      </c>
      <c r="E747" s="70" t="s">
        <v>27</v>
      </c>
      <c r="F747" s="71"/>
      <c r="G747" s="69" t="s">
        <v>29</v>
      </c>
      <c r="H747" s="72" t="s">
        <v>30</v>
      </c>
    </row>
    <row r="748" spans="2:8" s="62" customFormat="1" ht="23.25" customHeight="1">
      <c r="B748" s="453" t="s">
        <v>46</v>
      </c>
      <c r="C748" s="454"/>
      <c r="D748" s="73" t="s">
        <v>47</v>
      </c>
      <c r="E748" s="82">
        <f>0.01/8</f>
        <v>1.25E-3</v>
      </c>
      <c r="F748" s="83"/>
      <c r="G748" s="84">
        <f>2900000/30</f>
        <v>96666.666666666672</v>
      </c>
      <c r="H748" s="77">
        <f>+G748*E748</f>
        <v>120.83333333333334</v>
      </c>
    </row>
    <row r="749" spans="2:8" s="62" customFormat="1" ht="23.25" customHeight="1">
      <c r="B749" s="453" t="s">
        <v>48</v>
      </c>
      <c r="C749" s="454"/>
      <c r="D749" s="73" t="s">
        <v>47</v>
      </c>
      <c r="E749" s="82">
        <f>0.01/8</f>
        <v>1.25E-3</v>
      </c>
      <c r="F749" s="85"/>
      <c r="G749" s="86">
        <f>1900000/30</f>
        <v>63333.333333333336</v>
      </c>
      <c r="H749" s="77">
        <f>+G749*E749</f>
        <v>79.166666666666671</v>
      </c>
    </row>
    <row r="750" spans="2:8" s="62" customFormat="1" ht="23.25" customHeight="1">
      <c r="B750" s="453" t="s">
        <v>49</v>
      </c>
      <c r="C750" s="454"/>
      <c r="D750" s="73" t="s">
        <v>47</v>
      </c>
      <c r="E750" s="82">
        <f>0.6/8</f>
        <v>7.4999999999999997E-2</v>
      </c>
      <c r="F750" s="85"/>
      <c r="G750" s="86">
        <f>1600000/30</f>
        <v>53333.333333333336</v>
      </c>
      <c r="H750" s="77">
        <f>+G750*E750</f>
        <v>4000</v>
      </c>
    </row>
    <row r="751" spans="2:8" s="62" customFormat="1" ht="23.25" customHeight="1">
      <c r="B751" s="453" t="s">
        <v>50</v>
      </c>
      <c r="C751" s="454"/>
      <c r="D751" s="73" t="s">
        <v>47</v>
      </c>
      <c r="E751" s="82">
        <f>0.6/8</f>
        <v>7.4999999999999997E-2</v>
      </c>
      <c r="F751" s="85"/>
      <c r="G751" s="86">
        <f>1200000/30</f>
        <v>40000</v>
      </c>
      <c r="H751" s="77">
        <f>+G751*E751</f>
        <v>3000</v>
      </c>
    </row>
    <row r="752" spans="2:8" s="62" customFormat="1" ht="23.25" customHeight="1">
      <c r="B752" s="453"/>
      <c r="C752" s="454"/>
      <c r="D752" s="87"/>
      <c r="E752" s="88"/>
      <c r="F752" s="79"/>
      <c r="G752" s="80" t="s">
        <v>51</v>
      </c>
      <c r="H752" s="81">
        <f>SUM(H748:H751)</f>
        <v>7200</v>
      </c>
    </row>
    <row r="753" spans="2:9" s="62" customFormat="1" ht="23.25" customHeight="1">
      <c r="B753" s="466" t="s">
        <v>52</v>
      </c>
      <c r="C753" s="467"/>
      <c r="D753" s="467"/>
      <c r="E753" s="467"/>
      <c r="F753" s="467"/>
      <c r="G753" s="467"/>
      <c r="H753" s="468"/>
    </row>
    <row r="754" spans="2:9" s="62" customFormat="1" ht="23.25" customHeight="1">
      <c r="B754" s="453" t="s">
        <v>45</v>
      </c>
      <c r="C754" s="454"/>
      <c r="D754" s="20" t="s">
        <v>16</v>
      </c>
      <c r="E754" s="21" t="s">
        <v>27</v>
      </c>
      <c r="F754" s="22" t="s">
        <v>53</v>
      </c>
      <c r="G754" s="20" t="s">
        <v>29</v>
      </c>
      <c r="H754" s="23" t="s">
        <v>30</v>
      </c>
    </row>
    <row r="755" spans="2:9" s="62" customFormat="1" ht="23.25" customHeight="1">
      <c r="B755" s="453" t="s">
        <v>54</v>
      </c>
      <c r="C755" s="454"/>
      <c r="D755" s="24" t="s">
        <v>16</v>
      </c>
      <c r="E755" s="35">
        <v>5.0000000000000001E-3</v>
      </c>
      <c r="F755" s="42">
        <v>85000</v>
      </c>
      <c r="G755" s="42">
        <v>85000</v>
      </c>
      <c r="H755" s="77">
        <f>G755*E755</f>
        <v>425</v>
      </c>
    </row>
    <row r="756" spans="2:9" s="62" customFormat="1" ht="23.25" customHeight="1">
      <c r="B756" s="453" t="s">
        <v>55</v>
      </c>
      <c r="C756" s="454"/>
      <c r="D756" s="24" t="s">
        <v>16</v>
      </c>
      <c r="E756" s="43">
        <v>5.0000000000000001E-3</v>
      </c>
      <c r="F756" s="44">
        <v>170000</v>
      </c>
      <c r="G756" s="44">
        <v>250000</v>
      </c>
      <c r="H756" s="77">
        <f>G756*E756</f>
        <v>1250</v>
      </c>
    </row>
    <row r="757" spans="2:9" s="62" customFormat="1" ht="23.25" customHeight="1">
      <c r="B757" s="453"/>
      <c r="C757" s="454"/>
      <c r="D757" s="24"/>
      <c r="E757" s="43"/>
      <c r="F757" s="45"/>
      <c r="G757" s="46"/>
      <c r="H757" s="77"/>
    </row>
    <row r="758" spans="2:9" s="62" customFormat="1" ht="23.25" customHeight="1">
      <c r="B758" s="453"/>
      <c r="C758" s="454"/>
      <c r="D758" s="24"/>
      <c r="E758" s="43"/>
      <c r="F758" s="45"/>
      <c r="G758" s="46"/>
      <c r="H758" s="77"/>
    </row>
    <row r="759" spans="2:9" s="62" customFormat="1" ht="23.25" customHeight="1">
      <c r="B759" s="453"/>
      <c r="C759" s="454"/>
      <c r="D759" s="89"/>
      <c r="E759" s="90"/>
      <c r="F759" s="79"/>
      <c r="G759" s="80" t="s">
        <v>56</v>
      </c>
      <c r="H759" s="81">
        <f>SUM(H755:H758)</f>
        <v>1675</v>
      </c>
    </row>
    <row r="760" spans="2:9" s="62" customFormat="1" ht="23.25" customHeight="1">
      <c r="B760" s="466" t="s">
        <v>57</v>
      </c>
      <c r="C760" s="467"/>
      <c r="D760" s="467"/>
      <c r="E760" s="467"/>
      <c r="F760" s="467"/>
      <c r="G760" s="467"/>
      <c r="H760" s="468"/>
    </row>
    <row r="761" spans="2:9" s="62" customFormat="1" ht="23.25" customHeight="1">
      <c r="B761" s="453" t="s">
        <v>45</v>
      </c>
      <c r="C761" s="454"/>
      <c r="D761" s="20" t="s">
        <v>16</v>
      </c>
      <c r="E761" s="21" t="s">
        <v>27</v>
      </c>
      <c r="F761" s="22" t="s">
        <v>58</v>
      </c>
      <c r="G761" s="20" t="s">
        <v>29</v>
      </c>
      <c r="H761" s="23" t="s">
        <v>30</v>
      </c>
    </row>
    <row r="762" spans="2:9" s="62" customFormat="1" ht="23.25" customHeight="1">
      <c r="B762" s="453" t="s">
        <v>59</v>
      </c>
      <c r="C762" s="454"/>
      <c r="D762" s="73" t="s">
        <v>16</v>
      </c>
      <c r="E762" s="35">
        <v>5.0000000000000001E-3</v>
      </c>
      <c r="F762" s="42">
        <v>180000</v>
      </c>
      <c r="G762" s="42">
        <v>180000</v>
      </c>
      <c r="H762" s="77">
        <f>F762*E762</f>
        <v>900</v>
      </c>
    </row>
    <row r="763" spans="2:9" s="62" customFormat="1" ht="23.25" customHeight="1">
      <c r="B763" s="453" t="s">
        <v>60</v>
      </c>
      <c r="C763" s="454"/>
      <c r="D763" s="73" t="s">
        <v>16</v>
      </c>
      <c r="E763" s="43">
        <v>5.0000000000000001E-3</v>
      </c>
      <c r="F763" s="42">
        <v>6000</v>
      </c>
      <c r="G763" s="42">
        <v>6000</v>
      </c>
      <c r="H763" s="77">
        <f>F763*E763</f>
        <v>30</v>
      </c>
    </row>
    <row r="764" spans="2:9" s="62" customFormat="1" ht="23.25" customHeight="1">
      <c r="B764" s="91"/>
      <c r="C764" s="92"/>
      <c r="D764" s="73"/>
      <c r="E764" s="82"/>
      <c r="F764" s="93"/>
      <c r="G764" s="94"/>
      <c r="H764" s="77"/>
    </row>
    <row r="765" spans="2:9" s="62" customFormat="1" ht="23.25" customHeight="1">
      <c r="B765" s="453"/>
      <c r="C765" s="463"/>
      <c r="D765" s="20"/>
      <c r="E765" s="82"/>
      <c r="F765" s="93"/>
      <c r="G765" s="94"/>
      <c r="H765" s="77"/>
    </row>
    <row r="766" spans="2:9" s="62" customFormat="1" ht="23.25" customHeight="1">
      <c r="B766" s="453"/>
      <c r="C766" s="463"/>
      <c r="D766" s="69"/>
      <c r="E766" s="95"/>
      <c r="F766" s="464" t="s">
        <v>61</v>
      </c>
      <c r="G766" s="465"/>
      <c r="H766" s="96">
        <f>SUM(H762:H765)</f>
        <v>930</v>
      </c>
      <c r="I766" s="55">
        <f>H766+H759+H752</f>
        <v>9805</v>
      </c>
    </row>
    <row r="767" spans="2:9" s="64" customFormat="1" ht="23.25" customHeight="1">
      <c r="B767" s="458" t="s">
        <v>62</v>
      </c>
      <c r="C767" s="459"/>
      <c r="D767" s="459"/>
      <c r="E767" s="459"/>
      <c r="F767" s="459"/>
      <c r="G767" s="460"/>
      <c r="H767" s="97">
        <f>H766+H759+H752+H745</f>
        <v>51554.95</v>
      </c>
    </row>
    <row r="768" spans="2:9" s="62" customFormat="1" ht="9" customHeight="1">
      <c r="B768" s="98"/>
      <c r="C768" s="461"/>
      <c r="D768" s="461"/>
      <c r="E768" s="461"/>
      <c r="F768" s="461"/>
      <c r="G768" s="461"/>
      <c r="H768" s="462"/>
    </row>
    <row r="769" spans="2:8" s="64" customFormat="1" ht="36" customHeight="1">
      <c r="B769" s="453" t="s">
        <v>63</v>
      </c>
      <c r="C769" s="454"/>
      <c r="D769" s="99"/>
      <c r="E769" s="434" t="s">
        <v>64</v>
      </c>
      <c r="F769" s="435"/>
      <c r="G769" s="100">
        <v>0.08</v>
      </c>
      <c r="H769" s="101">
        <f>H767*G769</f>
        <v>4124.3959999999997</v>
      </c>
    </row>
    <row r="770" spans="2:8" s="64" customFormat="1" ht="30.75" customHeight="1">
      <c r="B770" s="453" t="s">
        <v>65</v>
      </c>
      <c r="C770" s="454"/>
      <c r="D770" s="99"/>
      <c r="E770" s="434" t="s">
        <v>64</v>
      </c>
      <c r="F770" s="435"/>
      <c r="G770" s="100">
        <v>0.03</v>
      </c>
      <c r="H770" s="101">
        <f>H767*G770</f>
        <v>1546.6484999999998</v>
      </c>
    </row>
    <row r="771" spans="2:8" s="64" customFormat="1" ht="30.75" customHeight="1">
      <c r="B771" s="453" t="s">
        <v>66</v>
      </c>
      <c r="C771" s="454"/>
      <c r="D771" s="99"/>
      <c r="E771" s="434" t="s">
        <v>64</v>
      </c>
      <c r="F771" s="435"/>
      <c r="G771" s="100">
        <v>0.05</v>
      </c>
      <c r="H771" s="101">
        <f>H767*G771</f>
        <v>2577.7474999999999</v>
      </c>
    </row>
    <row r="772" spans="2:8" s="62" customFormat="1" ht="30.75" customHeight="1">
      <c r="B772" s="455" t="s">
        <v>67</v>
      </c>
      <c r="C772" s="456"/>
      <c r="D772" s="456"/>
      <c r="E772" s="456"/>
      <c r="F772" s="456"/>
      <c r="G772" s="457"/>
      <c r="H772" s="102">
        <f>+H771+H770+H769+H767</f>
        <v>59803.741999999998</v>
      </c>
    </row>
    <row r="774" spans="2:8" s="62" customFormat="1" ht="15">
      <c r="B774" s="474" t="s">
        <v>21</v>
      </c>
      <c r="C774" s="474"/>
      <c r="D774" s="474"/>
      <c r="E774" s="474"/>
      <c r="F774" s="474"/>
      <c r="G774" s="474"/>
      <c r="H774" s="63" t="s">
        <v>22</v>
      </c>
    </row>
    <row r="775" spans="2:8" s="64" customFormat="1" ht="39" customHeight="1">
      <c r="B775" s="450" t="s">
        <v>124</v>
      </c>
      <c r="C775" s="450"/>
      <c r="D775" s="450"/>
      <c r="E775" s="450"/>
      <c r="F775" s="450"/>
      <c r="G775" s="450"/>
      <c r="H775" s="15" t="s">
        <v>24</v>
      </c>
    </row>
    <row r="776" spans="2:8" s="62" customFormat="1" ht="6" customHeight="1">
      <c r="B776" s="65"/>
      <c r="C776" s="66"/>
      <c r="D776" s="66"/>
      <c r="E776" s="67"/>
      <c r="F776" s="66"/>
      <c r="G776" s="66"/>
      <c r="H776" s="68"/>
    </row>
    <row r="777" spans="2:8" s="62" customFormat="1" ht="15">
      <c r="B777" s="466" t="s">
        <v>25</v>
      </c>
      <c r="C777" s="467"/>
      <c r="D777" s="467"/>
      <c r="E777" s="467"/>
      <c r="F777" s="467"/>
      <c r="G777" s="467"/>
      <c r="H777" s="468"/>
    </row>
    <row r="778" spans="2:8" s="62" customFormat="1" ht="23.25" customHeight="1">
      <c r="B778" s="475" t="s">
        <v>26</v>
      </c>
      <c r="C778" s="476"/>
      <c r="D778" s="69" t="s">
        <v>16</v>
      </c>
      <c r="E778" s="70" t="s">
        <v>27</v>
      </c>
      <c r="F778" s="71" t="s">
        <v>28</v>
      </c>
      <c r="G778" s="69" t="s">
        <v>29</v>
      </c>
      <c r="H778" s="72" t="s">
        <v>30</v>
      </c>
    </row>
    <row r="779" spans="2:8" s="62" customFormat="1" ht="54.75" customHeight="1">
      <c r="B779" s="447" t="s">
        <v>125</v>
      </c>
      <c r="C779" s="448"/>
      <c r="D779" s="73" t="s">
        <v>16</v>
      </c>
      <c r="E779" s="74">
        <v>1</v>
      </c>
      <c r="F779" s="75">
        <v>0</v>
      </c>
      <c r="G779" s="76">
        <v>693000</v>
      </c>
      <c r="H779" s="77">
        <f>+G779*E779+(G779*F779)</f>
        <v>693000</v>
      </c>
    </row>
    <row r="780" spans="2:8" s="62" customFormat="1" ht="23.25" customHeight="1">
      <c r="B780" s="472"/>
      <c r="C780" s="473"/>
      <c r="D780" s="73"/>
      <c r="E780" s="78"/>
      <c r="F780" s="79"/>
      <c r="G780" s="80" t="s">
        <v>43</v>
      </c>
      <c r="H780" s="81">
        <f>SUM(H779:H779)</f>
        <v>693000</v>
      </c>
    </row>
    <row r="781" spans="2:8" s="62" customFormat="1" ht="23.25" customHeight="1">
      <c r="B781" s="466" t="s">
        <v>44</v>
      </c>
      <c r="C781" s="467"/>
      <c r="D781" s="467"/>
      <c r="E781" s="467"/>
      <c r="F781" s="467"/>
      <c r="G781" s="467"/>
      <c r="H781" s="468"/>
    </row>
    <row r="782" spans="2:8" s="62" customFormat="1" ht="23.25" customHeight="1">
      <c r="B782" s="453" t="s">
        <v>45</v>
      </c>
      <c r="C782" s="454"/>
      <c r="D782" s="69" t="s">
        <v>16</v>
      </c>
      <c r="E782" s="70" t="s">
        <v>27</v>
      </c>
      <c r="F782" s="71"/>
      <c r="G782" s="69" t="s">
        <v>29</v>
      </c>
      <c r="H782" s="72" t="s">
        <v>30</v>
      </c>
    </row>
    <row r="783" spans="2:8" s="62" customFormat="1" ht="23.25" customHeight="1">
      <c r="B783" s="453" t="s">
        <v>46</v>
      </c>
      <c r="C783" s="454"/>
      <c r="D783" s="73" t="s">
        <v>47</v>
      </c>
      <c r="E783" s="82">
        <f>0.1/8</f>
        <v>1.2500000000000001E-2</v>
      </c>
      <c r="F783" s="83"/>
      <c r="G783" s="84">
        <f>2900000/30</f>
        <v>96666.666666666672</v>
      </c>
      <c r="H783" s="77">
        <f>+G783*E783</f>
        <v>1208.3333333333335</v>
      </c>
    </row>
    <row r="784" spans="2:8" s="62" customFormat="1" ht="23.25" customHeight="1">
      <c r="B784" s="453" t="s">
        <v>48</v>
      </c>
      <c r="C784" s="454"/>
      <c r="D784" s="73" t="s">
        <v>47</v>
      </c>
      <c r="E784" s="82">
        <f>0.1/8</f>
        <v>1.2500000000000001E-2</v>
      </c>
      <c r="F784" s="85"/>
      <c r="G784" s="86">
        <f>1900000/30</f>
        <v>63333.333333333336</v>
      </c>
      <c r="H784" s="77">
        <f>+G784*E784</f>
        <v>791.66666666666674</v>
      </c>
    </row>
    <row r="785" spans="2:8" s="62" customFormat="1" ht="23.25" customHeight="1">
      <c r="B785" s="453" t="s">
        <v>49</v>
      </c>
      <c r="C785" s="454"/>
      <c r="D785" s="73" t="s">
        <v>47</v>
      </c>
      <c r="E785" s="82">
        <f>5/8</f>
        <v>0.625</v>
      </c>
      <c r="F785" s="85"/>
      <c r="G785" s="86">
        <f>1600000/30</f>
        <v>53333.333333333336</v>
      </c>
      <c r="H785" s="77">
        <f>+G785*E785</f>
        <v>33333.333333333336</v>
      </c>
    </row>
    <row r="786" spans="2:8" s="62" customFormat="1" ht="23.25" customHeight="1">
      <c r="B786" s="453" t="s">
        <v>50</v>
      </c>
      <c r="C786" s="454"/>
      <c r="D786" s="73" t="s">
        <v>47</v>
      </c>
      <c r="E786" s="82">
        <f>5/8</f>
        <v>0.625</v>
      </c>
      <c r="F786" s="85"/>
      <c r="G786" s="86">
        <f>1200000/30</f>
        <v>40000</v>
      </c>
      <c r="H786" s="77">
        <f>+G786*E786</f>
        <v>25000</v>
      </c>
    </row>
    <row r="787" spans="2:8" s="62" customFormat="1" ht="23.25" customHeight="1">
      <c r="B787" s="453"/>
      <c r="C787" s="454"/>
      <c r="D787" s="87"/>
      <c r="E787" s="88"/>
      <c r="F787" s="79"/>
      <c r="G787" s="80" t="s">
        <v>51</v>
      </c>
      <c r="H787" s="81">
        <f>SUM(H783:H786)</f>
        <v>60333.333333333336</v>
      </c>
    </row>
    <row r="788" spans="2:8" s="62" customFormat="1" ht="23.25" customHeight="1">
      <c r="B788" s="466" t="s">
        <v>52</v>
      </c>
      <c r="C788" s="467"/>
      <c r="D788" s="467"/>
      <c r="E788" s="467"/>
      <c r="F788" s="467"/>
      <c r="G788" s="467"/>
      <c r="H788" s="468"/>
    </row>
    <row r="789" spans="2:8" s="62" customFormat="1" ht="23.25" customHeight="1">
      <c r="B789" s="453" t="s">
        <v>45</v>
      </c>
      <c r="C789" s="454"/>
      <c r="D789" s="20" t="s">
        <v>16</v>
      </c>
      <c r="E789" s="21" t="s">
        <v>27</v>
      </c>
      <c r="F789" s="22" t="s">
        <v>53</v>
      </c>
      <c r="G789" s="20" t="s">
        <v>29</v>
      </c>
      <c r="H789" s="23" t="s">
        <v>30</v>
      </c>
    </row>
    <row r="790" spans="2:8" s="62" customFormat="1" ht="23.25" customHeight="1">
      <c r="B790" s="453" t="s">
        <v>54</v>
      </c>
      <c r="C790" s="454"/>
      <c r="D790" s="24" t="s">
        <v>16</v>
      </c>
      <c r="E790" s="35">
        <v>0.1</v>
      </c>
      <c r="F790" s="42">
        <v>85000</v>
      </c>
      <c r="G790" s="42">
        <v>85000</v>
      </c>
      <c r="H790" s="77">
        <f>G790*E790</f>
        <v>8500</v>
      </c>
    </row>
    <row r="791" spans="2:8" s="62" customFormat="1" ht="23.25" customHeight="1">
      <c r="B791" s="453" t="s">
        <v>55</v>
      </c>
      <c r="C791" s="454"/>
      <c r="D791" s="24" t="s">
        <v>16</v>
      </c>
      <c r="E791" s="43">
        <v>0.1</v>
      </c>
      <c r="F791" s="44">
        <v>170000</v>
      </c>
      <c r="G791" s="44">
        <v>250000</v>
      </c>
      <c r="H791" s="77">
        <f>G791*E791</f>
        <v>25000</v>
      </c>
    </row>
    <row r="792" spans="2:8" s="62" customFormat="1" ht="23.25" customHeight="1">
      <c r="B792" s="453"/>
      <c r="C792" s="454"/>
      <c r="D792" s="24"/>
      <c r="E792" s="43"/>
      <c r="F792" s="45"/>
      <c r="G792" s="46"/>
      <c r="H792" s="77"/>
    </row>
    <row r="793" spans="2:8" s="62" customFormat="1" ht="23.25" customHeight="1">
      <c r="B793" s="453"/>
      <c r="C793" s="454"/>
      <c r="D793" s="24"/>
      <c r="E793" s="43"/>
      <c r="F793" s="45"/>
      <c r="G793" s="46"/>
      <c r="H793" s="77"/>
    </row>
    <row r="794" spans="2:8" s="62" customFormat="1" ht="23.25" customHeight="1">
      <c r="B794" s="453"/>
      <c r="C794" s="454"/>
      <c r="D794" s="89"/>
      <c r="E794" s="90"/>
      <c r="F794" s="79"/>
      <c r="G794" s="80" t="s">
        <v>56</v>
      </c>
      <c r="H794" s="81">
        <f>SUM(H790:H793)</f>
        <v>33500</v>
      </c>
    </row>
    <row r="795" spans="2:8" s="62" customFormat="1" ht="23.25" customHeight="1">
      <c r="B795" s="466" t="s">
        <v>57</v>
      </c>
      <c r="C795" s="467"/>
      <c r="D795" s="467"/>
      <c r="E795" s="467"/>
      <c r="F795" s="467"/>
      <c r="G795" s="467"/>
      <c r="H795" s="468"/>
    </row>
    <row r="796" spans="2:8" s="62" customFormat="1" ht="23.25" customHeight="1">
      <c r="B796" s="453" t="s">
        <v>45</v>
      </c>
      <c r="C796" s="454"/>
      <c r="D796" s="20" t="s">
        <v>16</v>
      </c>
      <c r="E796" s="21" t="s">
        <v>27</v>
      </c>
      <c r="F796" s="22" t="s">
        <v>58</v>
      </c>
      <c r="G796" s="20" t="s">
        <v>29</v>
      </c>
      <c r="H796" s="23" t="s">
        <v>30</v>
      </c>
    </row>
    <row r="797" spans="2:8" s="62" customFormat="1" ht="23.25" customHeight="1">
      <c r="B797" s="453" t="s">
        <v>59</v>
      </c>
      <c r="C797" s="454"/>
      <c r="D797" s="73" t="s">
        <v>16</v>
      </c>
      <c r="E797" s="35">
        <v>0.1</v>
      </c>
      <c r="F797" s="42">
        <v>180000</v>
      </c>
      <c r="G797" s="42">
        <v>180000</v>
      </c>
      <c r="H797" s="77">
        <f>F797*E797</f>
        <v>18000</v>
      </c>
    </row>
    <row r="798" spans="2:8" s="62" customFormat="1" ht="23.25" customHeight="1">
      <c r="B798" s="453" t="s">
        <v>60</v>
      </c>
      <c r="C798" s="454"/>
      <c r="D798" s="73" t="s">
        <v>16</v>
      </c>
      <c r="E798" s="43">
        <v>0.1</v>
      </c>
      <c r="F798" s="42">
        <v>6000</v>
      </c>
      <c r="G798" s="42">
        <v>6000</v>
      </c>
      <c r="H798" s="77">
        <f>F798*E798</f>
        <v>600</v>
      </c>
    </row>
    <row r="799" spans="2:8" s="62" customFormat="1" ht="23.25" customHeight="1">
      <c r="B799" s="91"/>
      <c r="C799" s="92"/>
      <c r="D799" s="73"/>
      <c r="E799" s="82"/>
      <c r="F799" s="93"/>
      <c r="G799" s="94"/>
      <c r="H799" s="77"/>
    </row>
    <row r="800" spans="2:8" s="62" customFormat="1" ht="23.25" customHeight="1">
      <c r="B800" s="453"/>
      <c r="C800" s="463"/>
      <c r="D800" s="20"/>
      <c r="E800" s="82"/>
      <c r="F800" s="93"/>
      <c r="G800" s="94"/>
      <c r="H800" s="77"/>
    </row>
    <row r="801" spans="2:9" s="62" customFormat="1" ht="23.25" customHeight="1">
      <c r="B801" s="453"/>
      <c r="C801" s="463"/>
      <c r="D801" s="69"/>
      <c r="E801" s="95"/>
      <c r="F801" s="464" t="s">
        <v>61</v>
      </c>
      <c r="G801" s="465"/>
      <c r="H801" s="96">
        <f>SUM(H797:H800)</f>
        <v>18600</v>
      </c>
      <c r="I801" s="55">
        <f>H801+H794+H787</f>
        <v>112433.33333333334</v>
      </c>
    </row>
    <row r="802" spans="2:9" s="64" customFormat="1" ht="23.25" customHeight="1">
      <c r="B802" s="458" t="s">
        <v>62</v>
      </c>
      <c r="C802" s="459"/>
      <c r="D802" s="459"/>
      <c r="E802" s="459"/>
      <c r="F802" s="459"/>
      <c r="G802" s="460"/>
      <c r="H802" s="97">
        <f>H801+H794+H787+H780</f>
        <v>805433.33333333337</v>
      </c>
    </row>
    <row r="803" spans="2:9" s="62" customFormat="1" ht="9" customHeight="1">
      <c r="B803" s="98"/>
      <c r="C803" s="461"/>
      <c r="D803" s="461"/>
      <c r="E803" s="461"/>
      <c r="F803" s="461"/>
      <c r="G803" s="461"/>
      <c r="H803" s="462"/>
    </row>
    <row r="804" spans="2:9" s="64" customFormat="1" ht="36" customHeight="1">
      <c r="B804" s="453" t="s">
        <v>63</v>
      </c>
      <c r="C804" s="454"/>
      <c r="D804" s="99"/>
      <c r="E804" s="434" t="s">
        <v>64</v>
      </c>
      <c r="F804" s="435"/>
      <c r="G804" s="100">
        <v>0.08</v>
      </c>
      <c r="H804" s="101">
        <f>H802*G804</f>
        <v>64434.666666666672</v>
      </c>
    </row>
    <row r="805" spans="2:9" s="64" customFormat="1" ht="30.75" customHeight="1">
      <c r="B805" s="453" t="s">
        <v>65</v>
      </c>
      <c r="C805" s="454"/>
      <c r="D805" s="99"/>
      <c r="E805" s="434" t="s">
        <v>64</v>
      </c>
      <c r="F805" s="435"/>
      <c r="G805" s="100">
        <v>0.03</v>
      </c>
      <c r="H805" s="101">
        <f>H802*G805</f>
        <v>24163</v>
      </c>
    </row>
    <row r="806" spans="2:9" s="64" customFormat="1" ht="30.75" customHeight="1">
      <c r="B806" s="453" t="s">
        <v>66</v>
      </c>
      <c r="C806" s="454"/>
      <c r="D806" s="99"/>
      <c r="E806" s="434" t="s">
        <v>64</v>
      </c>
      <c r="F806" s="435"/>
      <c r="G806" s="100">
        <v>0.05</v>
      </c>
      <c r="H806" s="101">
        <f>H802*G806</f>
        <v>40271.666666666672</v>
      </c>
    </row>
    <row r="807" spans="2:9" s="62" customFormat="1" ht="30.75" customHeight="1">
      <c r="B807" s="455" t="s">
        <v>67</v>
      </c>
      <c r="C807" s="456"/>
      <c r="D807" s="456"/>
      <c r="E807" s="456"/>
      <c r="F807" s="456"/>
      <c r="G807" s="457"/>
      <c r="H807" s="102">
        <f>+H806+H805+H804+H802</f>
        <v>934302.66666666674</v>
      </c>
    </row>
    <row r="809" spans="2:9" s="62" customFormat="1" ht="15">
      <c r="B809" s="474" t="s">
        <v>21</v>
      </c>
      <c r="C809" s="474"/>
      <c r="D809" s="474"/>
      <c r="E809" s="474"/>
      <c r="F809" s="474"/>
      <c r="G809" s="474"/>
      <c r="H809" s="63" t="s">
        <v>22</v>
      </c>
    </row>
    <row r="810" spans="2:9" s="64" customFormat="1" ht="39" customHeight="1">
      <c r="B810" s="450" t="s">
        <v>126</v>
      </c>
      <c r="C810" s="450"/>
      <c r="D810" s="450"/>
      <c r="E810" s="450"/>
      <c r="F810" s="450"/>
      <c r="G810" s="450"/>
      <c r="H810" s="15" t="s">
        <v>24</v>
      </c>
    </row>
    <row r="811" spans="2:9" s="62" customFormat="1" ht="6" customHeight="1">
      <c r="B811" s="65"/>
      <c r="C811" s="66"/>
      <c r="D811" s="66"/>
      <c r="E811" s="67"/>
      <c r="F811" s="66"/>
      <c r="G811" s="66"/>
      <c r="H811" s="68"/>
    </row>
    <row r="812" spans="2:9" s="62" customFormat="1" ht="15">
      <c r="B812" s="466" t="s">
        <v>25</v>
      </c>
      <c r="C812" s="467"/>
      <c r="D812" s="467"/>
      <c r="E812" s="467"/>
      <c r="F812" s="467"/>
      <c r="G812" s="467"/>
      <c r="H812" s="468"/>
    </row>
    <row r="813" spans="2:9" s="62" customFormat="1" ht="23.25" customHeight="1">
      <c r="B813" s="475" t="s">
        <v>26</v>
      </c>
      <c r="C813" s="476"/>
      <c r="D813" s="69" t="s">
        <v>16</v>
      </c>
      <c r="E813" s="70" t="s">
        <v>27</v>
      </c>
      <c r="F813" s="71" t="s">
        <v>28</v>
      </c>
      <c r="G813" s="69" t="s">
        <v>29</v>
      </c>
      <c r="H813" s="72" t="s">
        <v>30</v>
      </c>
    </row>
    <row r="814" spans="2:9" s="62" customFormat="1" ht="23.25" customHeight="1">
      <c r="B814" s="472" t="s">
        <v>126</v>
      </c>
      <c r="C814" s="473"/>
      <c r="D814" s="73" t="s">
        <v>16</v>
      </c>
      <c r="E814" s="74">
        <v>1</v>
      </c>
      <c r="F814" s="75">
        <v>0</v>
      </c>
      <c r="G814" s="76">
        <v>254100</v>
      </c>
      <c r="H814" s="77">
        <f>+G814*E814+(G814*F814)</f>
        <v>254100</v>
      </c>
    </row>
    <row r="815" spans="2:9" s="62" customFormat="1" ht="23.25" customHeight="1">
      <c r="B815" s="472"/>
      <c r="C815" s="473"/>
      <c r="D815" s="73"/>
      <c r="E815" s="78"/>
      <c r="F815" s="79"/>
      <c r="G815" s="80" t="s">
        <v>43</v>
      </c>
      <c r="H815" s="81">
        <f>SUM(H814:H814)</f>
        <v>254100</v>
      </c>
    </row>
    <row r="816" spans="2:9" s="62" customFormat="1" ht="23.25" customHeight="1">
      <c r="B816" s="466" t="s">
        <v>44</v>
      </c>
      <c r="C816" s="467"/>
      <c r="D816" s="467"/>
      <c r="E816" s="467"/>
      <c r="F816" s="467"/>
      <c r="G816" s="467"/>
      <c r="H816" s="468"/>
    </row>
    <row r="817" spans="2:8" s="62" customFormat="1" ht="23.25" customHeight="1">
      <c r="B817" s="453" t="s">
        <v>45</v>
      </c>
      <c r="C817" s="454"/>
      <c r="D817" s="69" t="s">
        <v>16</v>
      </c>
      <c r="E817" s="70" t="s">
        <v>27</v>
      </c>
      <c r="F817" s="71"/>
      <c r="G817" s="69" t="s">
        <v>29</v>
      </c>
      <c r="H817" s="72" t="s">
        <v>30</v>
      </c>
    </row>
    <row r="818" spans="2:8" s="62" customFormat="1" ht="23.25" customHeight="1">
      <c r="B818" s="453" t="s">
        <v>46</v>
      </c>
      <c r="C818" s="454"/>
      <c r="D818" s="73" t="s">
        <v>47</v>
      </c>
      <c r="E818" s="82">
        <f>0.1/8</f>
        <v>1.2500000000000001E-2</v>
      </c>
      <c r="F818" s="83"/>
      <c r="G818" s="84">
        <f>2900000/30</f>
        <v>96666.666666666672</v>
      </c>
      <c r="H818" s="77">
        <f>+G818*E818</f>
        <v>1208.3333333333335</v>
      </c>
    </row>
    <row r="819" spans="2:8" s="62" customFormat="1" ht="23.25" customHeight="1">
      <c r="B819" s="453" t="s">
        <v>48</v>
      </c>
      <c r="C819" s="454"/>
      <c r="D819" s="73" t="s">
        <v>47</v>
      </c>
      <c r="E819" s="82">
        <f>0.1/8</f>
        <v>1.2500000000000001E-2</v>
      </c>
      <c r="F819" s="85"/>
      <c r="G819" s="86">
        <f>1900000/30</f>
        <v>63333.333333333336</v>
      </c>
      <c r="H819" s="77">
        <f>+G819*E819</f>
        <v>791.66666666666674</v>
      </c>
    </row>
    <row r="820" spans="2:8" s="62" customFormat="1" ht="23.25" customHeight="1">
      <c r="B820" s="453" t="s">
        <v>49</v>
      </c>
      <c r="C820" s="454"/>
      <c r="D820" s="73" t="s">
        <v>47</v>
      </c>
      <c r="E820" s="82">
        <f>2/8</f>
        <v>0.25</v>
      </c>
      <c r="F820" s="85"/>
      <c r="G820" s="86">
        <f>1600000/30</f>
        <v>53333.333333333336</v>
      </c>
      <c r="H820" s="77">
        <f>+G820*E820</f>
        <v>13333.333333333334</v>
      </c>
    </row>
    <row r="821" spans="2:8" s="62" customFormat="1" ht="23.25" customHeight="1">
      <c r="B821" s="453" t="s">
        <v>50</v>
      </c>
      <c r="C821" s="454"/>
      <c r="D821" s="73" t="s">
        <v>47</v>
      </c>
      <c r="E821" s="82">
        <f>2/8</f>
        <v>0.25</v>
      </c>
      <c r="F821" s="85"/>
      <c r="G821" s="86">
        <f>1200000/30</f>
        <v>40000</v>
      </c>
      <c r="H821" s="77">
        <f>+G821*E821</f>
        <v>10000</v>
      </c>
    </row>
    <row r="822" spans="2:8" s="62" customFormat="1" ht="23.25" customHeight="1">
      <c r="B822" s="453"/>
      <c r="C822" s="454"/>
      <c r="D822" s="87"/>
      <c r="E822" s="88"/>
      <c r="F822" s="79"/>
      <c r="G822" s="80" t="s">
        <v>51</v>
      </c>
      <c r="H822" s="81">
        <f>SUM(H818:H821)</f>
        <v>25333.333333333336</v>
      </c>
    </row>
    <row r="823" spans="2:8" s="62" customFormat="1" ht="23.25" customHeight="1">
      <c r="B823" s="466" t="s">
        <v>52</v>
      </c>
      <c r="C823" s="467"/>
      <c r="D823" s="467"/>
      <c r="E823" s="467"/>
      <c r="F823" s="467"/>
      <c r="G823" s="467"/>
      <c r="H823" s="468"/>
    </row>
    <row r="824" spans="2:8" s="62" customFormat="1" ht="23.25" customHeight="1">
      <c r="B824" s="453" t="s">
        <v>45</v>
      </c>
      <c r="C824" s="454"/>
      <c r="D824" s="20" t="s">
        <v>16</v>
      </c>
      <c r="E824" s="21" t="s">
        <v>27</v>
      </c>
      <c r="F824" s="22" t="s">
        <v>53</v>
      </c>
      <c r="G824" s="20" t="s">
        <v>29</v>
      </c>
      <c r="H824" s="23" t="s">
        <v>30</v>
      </c>
    </row>
    <row r="825" spans="2:8" s="62" customFormat="1" ht="23.25" customHeight="1">
      <c r="B825" s="453" t="s">
        <v>54</v>
      </c>
      <c r="C825" s="454"/>
      <c r="D825" s="24" t="s">
        <v>16</v>
      </c>
      <c r="E825" s="35">
        <v>0.05</v>
      </c>
      <c r="F825" s="42">
        <v>85000</v>
      </c>
      <c r="G825" s="42">
        <v>85000</v>
      </c>
      <c r="H825" s="77">
        <f>G825*E825</f>
        <v>4250</v>
      </c>
    </row>
    <row r="826" spans="2:8" s="62" customFormat="1" ht="23.25" customHeight="1">
      <c r="B826" s="453" t="s">
        <v>55</v>
      </c>
      <c r="C826" s="454"/>
      <c r="D826" s="24" t="s">
        <v>16</v>
      </c>
      <c r="E826" s="43">
        <v>0.05</v>
      </c>
      <c r="F826" s="44">
        <v>170000</v>
      </c>
      <c r="G826" s="44">
        <v>170000</v>
      </c>
      <c r="H826" s="77">
        <f>G826*E826</f>
        <v>8500</v>
      </c>
    </row>
    <row r="827" spans="2:8" s="62" customFormat="1" ht="23.25" customHeight="1">
      <c r="B827" s="453"/>
      <c r="C827" s="454"/>
      <c r="D827" s="24"/>
      <c r="E827" s="43"/>
      <c r="F827" s="45"/>
      <c r="G827" s="46"/>
      <c r="H827" s="77"/>
    </row>
    <row r="828" spans="2:8" s="62" customFormat="1" ht="23.25" customHeight="1">
      <c r="B828" s="453"/>
      <c r="C828" s="454"/>
      <c r="D828" s="24"/>
      <c r="E828" s="43"/>
      <c r="F828" s="45"/>
      <c r="G828" s="46"/>
      <c r="H828" s="77"/>
    </row>
    <row r="829" spans="2:8" s="62" customFormat="1" ht="23.25" customHeight="1">
      <c r="B829" s="453"/>
      <c r="C829" s="454"/>
      <c r="D829" s="89"/>
      <c r="E829" s="90"/>
      <c r="F829" s="79"/>
      <c r="G829" s="80" t="s">
        <v>56</v>
      </c>
      <c r="H829" s="81">
        <f>SUM(H825:H828)</f>
        <v>12750</v>
      </c>
    </row>
    <row r="830" spans="2:8" s="62" customFormat="1" ht="23.25" customHeight="1">
      <c r="B830" s="466" t="s">
        <v>57</v>
      </c>
      <c r="C830" s="467"/>
      <c r="D830" s="467"/>
      <c r="E830" s="467"/>
      <c r="F830" s="467"/>
      <c r="G830" s="467"/>
      <c r="H830" s="468"/>
    </row>
    <row r="831" spans="2:8" s="62" customFormat="1" ht="23.25" customHeight="1">
      <c r="B831" s="453" t="s">
        <v>45</v>
      </c>
      <c r="C831" s="454"/>
      <c r="D831" s="20" t="s">
        <v>16</v>
      </c>
      <c r="E831" s="21" t="s">
        <v>27</v>
      </c>
      <c r="F831" s="22" t="s">
        <v>58</v>
      </c>
      <c r="G831" s="20" t="s">
        <v>29</v>
      </c>
      <c r="H831" s="23" t="s">
        <v>30</v>
      </c>
    </row>
    <row r="832" spans="2:8" s="62" customFormat="1" ht="23.25" customHeight="1">
      <c r="B832" s="453" t="s">
        <v>59</v>
      </c>
      <c r="C832" s="454"/>
      <c r="D832" s="73" t="s">
        <v>16</v>
      </c>
      <c r="E832" s="82">
        <v>0.05</v>
      </c>
      <c r="F832" s="42">
        <v>180000</v>
      </c>
      <c r="G832" s="42">
        <v>180000</v>
      </c>
      <c r="H832" s="77">
        <f>G832*E832</f>
        <v>9000</v>
      </c>
    </row>
    <row r="833" spans="2:9" s="62" customFormat="1" ht="23.25" customHeight="1">
      <c r="B833" s="453" t="s">
        <v>60</v>
      </c>
      <c r="C833" s="454"/>
      <c r="D833" s="73" t="s">
        <v>16</v>
      </c>
      <c r="E833" s="82">
        <v>0.05</v>
      </c>
      <c r="F833" s="42">
        <v>6000</v>
      </c>
      <c r="G833" s="42">
        <v>6000</v>
      </c>
      <c r="H833" s="77">
        <f>G833*E833</f>
        <v>300</v>
      </c>
    </row>
    <row r="834" spans="2:9" s="62" customFormat="1" ht="23.25" customHeight="1">
      <c r="B834" s="91"/>
      <c r="C834" s="92"/>
      <c r="D834" s="73"/>
      <c r="E834" s="82"/>
      <c r="F834" s="93"/>
      <c r="G834" s="94"/>
      <c r="H834" s="77"/>
    </row>
    <row r="835" spans="2:9" s="62" customFormat="1" ht="23.25" customHeight="1">
      <c r="B835" s="453"/>
      <c r="C835" s="463"/>
      <c r="D835" s="20"/>
      <c r="E835" s="82"/>
      <c r="F835" s="93"/>
      <c r="G835" s="94"/>
      <c r="H835" s="77"/>
    </row>
    <row r="836" spans="2:9" s="62" customFormat="1" ht="23.25" customHeight="1">
      <c r="B836" s="453"/>
      <c r="C836" s="463"/>
      <c r="D836" s="69"/>
      <c r="E836" s="95"/>
      <c r="F836" s="464" t="s">
        <v>61</v>
      </c>
      <c r="G836" s="465"/>
      <c r="H836" s="96">
        <f>SUM(H832:H835)</f>
        <v>9300</v>
      </c>
      <c r="I836" s="55">
        <f>H836+H829+H822</f>
        <v>47383.333333333336</v>
      </c>
    </row>
    <row r="837" spans="2:9" s="64" customFormat="1" ht="23.25" customHeight="1">
      <c r="B837" s="458" t="s">
        <v>62</v>
      </c>
      <c r="C837" s="459"/>
      <c r="D837" s="459"/>
      <c r="E837" s="459"/>
      <c r="F837" s="459"/>
      <c r="G837" s="460"/>
      <c r="H837" s="97">
        <f>H836+H829+H822+H815</f>
        <v>301483.33333333331</v>
      </c>
    </row>
    <row r="838" spans="2:9" s="62" customFormat="1" ht="9" customHeight="1">
      <c r="B838" s="98"/>
      <c r="C838" s="461"/>
      <c r="D838" s="461"/>
      <c r="E838" s="461"/>
      <c r="F838" s="461"/>
      <c r="G838" s="461"/>
      <c r="H838" s="462"/>
    </row>
    <row r="839" spans="2:9" s="64" customFormat="1" ht="36" customHeight="1">
      <c r="B839" s="453" t="s">
        <v>63</v>
      </c>
      <c r="C839" s="454"/>
      <c r="D839" s="99"/>
      <c r="E839" s="434" t="s">
        <v>64</v>
      </c>
      <c r="F839" s="435"/>
      <c r="G839" s="100">
        <v>0.08</v>
      </c>
      <c r="H839" s="101">
        <f>+H837*G839</f>
        <v>24118.666666666664</v>
      </c>
    </row>
    <row r="840" spans="2:9" s="64" customFormat="1" ht="30.75" customHeight="1">
      <c r="B840" s="453" t="s">
        <v>65</v>
      </c>
      <c r="C840" s="454"/>
      <c r="D840" s="99"/>
      <c r="E840" s="434" t="s">
        <v>64</v>
      </c>
      <c r="F840" s="435"/>
      <c r="G840" s="100">
        <v>0.03</v>
      </c>
      <c r="H840" s="101">
        <f>+H837*G840</f>
        <v>9044.4999999999982</v>
      </c>
    </row>
    <row r="841" spans="2:9" s="64" customFormat="1" ht="30.75" customHeight="1">
      <c r="B841" s="453" t="s">
        <v>66</v>
      </c>
      <c r="C841" s="454"/>
      <c r="D841" s="99"/>
      <c r="E841" s="434" t="s">
        <v>64</v>
      </c>
      <c r="F841" s="435"/>
      <c r="G841" s="100">
        <v>0.05</v>
      </c>
      <c r="H841" s="101">
        <f>+H837*G841</f>
        <v>15074.166666666666</v>
      </c>
    </row>
    <row r="842" spans="2:9" s="62" customFormat="1" ht="30.75" customHeight="1">
      <c r="B842" s="455" t="s">
        <v>67</v>
      </c>
      <c r="C842" s="456"/>
      <c r="D842" s="456"/>
      <c r="E842" s="456"/>
      <c r="F842" s="456"/>
      <c r="G842" s="457"/>
      <c r="H842" s="102">
        <f>+H841+H840+H839+H837</f>
        <v>349720.66666666663</v>
      </c>
    </row>
    <row r="844" spans="2:9" s="62" customFormat="1" ht="15">
      <c r="B844" s="474" t="s">
        <v>21</v>
      </c>
      <c r="C844" s="474"/>
      <c r="D844" s="474"/>
      <c r="E844" s="474"/>
      <c r="F844" s="474"/>
      <c r="G844" s="474"/>
      <c r="H844" s="63" t="s">
        <v>22</v>
      </c>
    </row>
    <row r="845" spans="2:9" s="64" customFormat="1" ht="39" customHeight="1">
      <c r="B845" s="450" t="s">
        <v>127</v>
      </c>
      <c r="C845" s="450"/>
      <c r="D845" s="450"/>
      <c r="E845" s="450"/>
      <c r="F845" s="450"/>
      <c r="G845" s="450"/>
      <c r="H845" s="15" t="s">
        <v>24</v>
      </c>
    </row>
    <row r="846" spans="2:9" s="62" customFormat="1" ht="6" customHeight="1">
      <c r="B846" s="65"/>
      <c r="C846" s="66"/>
      <c r="D846" s="66"/>
      <c r="E846" s="67"/>
      <c r="F846" s="66"/>
      <c r="G846" s="66"/>
      <c r="H846" s="68"/>
    </row>
    <row r="847" spans="2:9" s="62" customFormat="1" ht="15">
      <c r="B847" s="466" t="s">
        <v>25</v>
      </c>
      <c r="C847" s="467"/>
      <c r="D847" s="467"/>
      <c r="E847" s="467"/>
      <c r="F847" s="467"/>
      <c r="G847" s="467"/>
      <c r="H847" s="468"/>
    </row>
    <row r="848" spans="2:9" s="62" customFormat="1" ht="23.25" customHeight="1">
      <c r="B848" s="475" t="s">
        <v>26</v>
      </c>
      <c r="C848" s="476"/>
      <c r="D848" s="69" t="s">
        <v>16</v>
      </c>
      <c r="E848" s="70" t="s">
        <v>27</v>
      </c>
      <c r="F848" s="71" t="s">
        <v>28</v>
      </c>
      <c r="G848" s="69" t="s">
        <v>29</v>
      </c>
      <c r="H848" s="72" t="s">
        <v>30</v>
      </c>
    </row>
    <row r="849" spans="2:8" s="62" customFormat="1" ht="23.25" customHeight="1">
      <c r="B849" s="472" t="s">
        <v>128</v>
      </c>
      <c r="C849" s="473"/>
      <c r="D849" s="73" t="s">
        <v>16</v>
      </c>
      <c r="E849" s="74">
        <v>1</v>
      </c>
      <c r="F849" s="75">
        <v>0</v>
      </c>
      <c r="G849" s="76">
        <v>56925</v>
      </c>
      <c r="H849" s="77">
        <f>+G849*E849+(G849*F849)</f>
        <v>56925</v>
      </c>
    </row>
    <row r="850" spans="2:8" s="62" customFormat="1" ht="23.25" customHeight="1">
      <c r="B850" s="472"/>
      <c r="C850" s="473"/>
      <c r="D850" s="73"/>
      <c r="E850" s="78"/>
      <c r="F850" s="79"/>
      <c r="G850" s="80" t="s">
        <v>43</v>
      </c>
      <c r="H850" s="81">
        <f>SUM(H849:H849)</f>
        <v>56925</v>
      </c>
    </row>
    <row r="851" spans="2:8" s="62" customFormat="1" ht="23.25" customHeight="1">
      <c r="B851" s="466" t="s">
        <v>44</v>
      </c>
      <c r="C851" s="467"/>
      <c r="D851" s="467"/>
      <c r="E851" s="467"/>
      <c r="F851" s="467"/>
      <c r="G851" s="467"/>
      <c r="H851" s="468"/>
    </row>
    <row r="852" spans="2:8" s="62" customFormat="1" ht="23.25" customHeight="1">
      <c r="B852" s="453" t="s">
        <v>45</v>
      </c>
      <c r="C852" s="454"/>
      <c r="D852" s="69" t="s">
        <v>16</v>
      </c>
      <c r="E852" s="70" t="s">
        <v>27</v>
      </c>
      <c r="F852" s="71"/>
      <c r="G852" s="69" t="s">
        <v>29</v>
      </c>
      <c r="H852" s="72" t="s">
        <v>30</v>
      </c>
    </row>
    <row r="853" spans="2:8" s="62" customFormat="1" ht="23.25" customHeight="1">
      <c r="B853" s="453" t="s">
        <v>46</v>
      </c>
      <c r="C853" s="454"/>
      <c r="D853" s="73" t="s">
        <v>47</v>
      </c>
      <c r="E853" s="82">
        <f>0.05/8</f>
        <v>6.2500000000000003E-3</v>
      </c>
      <c r="F853" s="83"/>
      <c r="G853" s="84">
        <f>2900000/30</f>
        <v>96666.666666666672</v>
      </c>
      <c r="H853" s="77">
        <f>+G853*E853</f>
        <v>604.16666666666674</v>
      </c>
    </row>
    <row r="854" spans="2:8" s="62" customFormat="1" ht="23.25" customHeight="1">
      <c r="B854" s="453" t="s">
        <v>48</v>
      </c>
      <c r="C854" s="454"/>
      <c r="D854" s="73" t="s">
        <v>47</v>
      </c>
      <c r="E854" s="82">
        <f>0.01/8</f>
        <v>1.25E-3</v>
      </c>
      <c r="F854" s="85"/>
      <c r="G854" s="86">
        <f>1900000/30</f>
        <v>63333.333333333336</v>
      </c>
      <c r="H854" s="77">
        <f>+G854*E854</f>
        <v>79.166666666666671</v>
      </c>
    </row>
    <row r="855" spans="2:8" s="62" customFormat="1" ht="23.25" customHeight="1">
      <c r="B855" s="453" t="s">
        <v>49</v>
      </c>
      <c r="C855" s="454"/>
      <c r="D855" s="73" t="s">
        <v>47</v>
      </c>
      <c r="E855" s="82">
        <f>0.5/8</f>
        <v>6.25E-2</v>
      </c>
      <c r="F855" s="85"/>
      <c r="G855" s="86">
        <f>1600000/30</f>
        <v>53333.333333333336</v>
      </c>
      <c r="H855" s="77">
        <f>+G855*E855</f>
        <v>3333.3333333333335</v>
      </c>
    </row>
    <row r="856" spans="2:8" s="62" customFormat="1" ht="23.25" customHeight="1">
      <c r="B856" s="453" t="s">
        <v>50</v>
      </c>
      <c r="C856" s="454"/>
      <c r="D856" s="73" t="s">
        <v>47</v>
      </c>
      <c r="E856" s="82">
        <f>0.5/8</f>
        <v>6.25E-2</v>
      </c>
      <c r="F856" s="85"/>
      <c r="G856" s="86">
        <f>1200000/30</f>
        <v>40000</v>
      </c>
      <c r="H856" s="77">
        <f>+G856*E856</f>
        <v>2500</v>
      </c>
    </row>
    <row r="857" spans="2:8" s="62" customFormat="1" ht="23.25" customHeight="1">
      <c r="B857" s="453"/>
      <c r="C857" s="454"/>
      <c r="D857" s="87"/>
      <c r="E857" s="88"/>
      <c r="F857" s="79"/>
      <c r="G857" s="80" t="s">
        <v>51</v>
      </c>
      <c r="H857" s="81">
        <f>SUM(H853:H856)</f>
        <v>6516.666666666667</v>
      </c>
    </row>
    <row r="858" spans="2:8" s="62" customFormat="1" ht="23.25" customHeight="1">
      <c r="B858" s="466" t="s">
        <v>52</v>
      </c>
      <c r="C858" s="467"/>
      <c r="D858" s="467"/>
      <c r="E858" s="467"/>
      <c r="F858" s="467"/>
      <c r="G858" s="467"/>
      <c r="H858" s="468"/>
    </row>
    <row r="859" spans="2:8" s="62" customFormat="1" ht="23.25" customHeight="1">
      <c r="B859" s="453" t="s">
        <v>45</v>
      </c>
      <c r="C859" s="454"/>
      <c r="D859" s="20" t="s">
        <v>16</v>
      </c>
      <c r="E859" s="21" t="s">
        <v>27</v>
      </c>
      <c r="F859" s="22" t="s">
        <v>53</v>
      </c>
      <c r="G859" s="20" t="s">
        <v>29</v>
      </c>
      <c r="H859" s="23" t="s">
        <v>30</v>
      </c>
    </row>
    <row r="860" spans="2:8" s="62" customFormat="1" ht="23.25" customHeight="1">
      <c r="B860" s="453" t="s">
        <v>54</v>
      </c>
      <c r="C860" s="454"/>
      <c r="D860" s="24" t="s">
        <v>16</v>
      </c>
      <c r="E860" s="35">
        <v>0.01</v>
      </c>
      <c r="F860" s="42">
        <v>85000</v>
      </c>
      <c r="G860" s="42">
        <v>85000</v>
      </c>
      <c r="H860" s="77">
        <f>G860*E860</f>
        <v>850</v>
      </c>
    </row>
    <row r="861" spans="2:8" s="62" customFormat="1" ht="23.25" customHeight="1">
      <c r="B861" s="453" t="s">
        <v>55</v>
      </c>
      <c r="C861" s="454"/>
      <c r="D861" s="24" t="s">
        <v>16</v>
      </c>
      <c r="E861" s="43">
        <v>0.01</v>
      </c>
      <c r="F861" s="44">
        <v>170000</v>
      </c>
      <c r="G861" s="44">
        <v>170000</v>
      </c>
      <c r="H861" s="77">
        <f>G861*E861</f>
        <v>1700</v>
      </c>
    </row>
    <row r="862" spans="2:8" s="62" customFormat="1" ht="23.25" customHeight="1">
      <c r="B862" s="453"/>
      <c r="C862" s="454"/>
      <c r="D862" s="24"/>
      <c r="E862" s="43"/>
      <c r="F862" s="45"/>
      <c r="G862" s="46"/>
      <c r="H862" s="77"/>
    </row>
    <row r="863" spans="2:8" s="62" customFormat="1" ht="23.25" customHeight="1">
      <c r="B863" s="453"/>
      <c r="C863" s="454"/>
      <c r="D863" s="24"/>
      <c r="E863" s="43"/>
      <c r="F863" s="45"/>
      <c r="G863" s="46"/>
      <c r="H863" s="77"/>
    </row>
    <row r="864" spans="2:8" s="62" customFormat="1" ht="23.25" customHeight="1">
      <c r="B864" s="453"/>
      <c r="C864" s="454"/>
      <c r="D864" s="89"/>
      <c r="E864" s="90"/>
      <c r="F864" s="79"/>
      <c r="G864" s="80" t="s">
        <v>56</v>
      </c>
      <c r="H864" s="81">
        <f>SUM(H860:H863)</f>
        <v>2550</v>
      </c>
    </row>
    <row r="865" spans="2:9" s="62" customFormat="1" ht="23.25" customHeight="1">
      <c r="B865" s="466" t="s">
        <v>57</v>
      </c>
      <c r="C865" s="467"/>
      <c r="D865" s="467"/>
      <c r="E865" s="467"/>
      <c r="F865" s="467"/>
      <c r="G865" s="467"/>
      <c r="H865" s="468"/>
    </row>
    <row r="866" spans="2:9" s="62" customFormat="1" ht="23.25" customHeight="1">
      <c r="B866" s="453" t="s">
        <v>45</v>
      </c>
      <c r="C866" s="454"/>
      <c r="D866" s="20" t="s">
        <v>16</v>
      </c>
      <c r="E866" s="21" t="s">
        <v>27</v>
      </c>
      <c r="F866" s="22" t="s">
        <v>58</v>
      </c>
      <c r="G866" s="20" t="s">
        <v>29</v>
      </c>
      <c r="H866" s="23" t="s">
        <v>30</v>
      </c>
    </row>
    <row r="867" spans="2:9" s="62" customFormat="1" ht="23.25" customHeight="1">
      <c r="B867" s="453" t="s">
        <v>59</v>
      </c>
      <c r="C867" s="454"/>
      <c r="D867" s="73" t="s">
        <v>16</v>
      </c>
      <c r="E867" s="82">
        <v>5.0000000000000001E-3</v>
      </c>
      <c r="F867" s="42">
        <v>180000</v>
      </c>
      <c r="G867" s="42">
        <v>180000</v>
      </c>
      <c r="H867" s="77">
        <f>G867*E867</f>
        <v>900</v>
      </c>
    </row>
    <row r="868" spans="2:9" s="62" customFormat="1" ht="23.25" customHeight="1">
      <c r="B868" s="453" t="s">
        <v>60</v>
      </c>
      <c r="C868" s="454"/>
      <c r="D868" s="73" t="s">
        <v>16</v>
      </c>
      <c r="E868" s="82">
        <v>0.01</v>
      </c>
      <c r="F868" s="42">
        <v>6000</v>
      </c>
      <c r="G868" s="42">
        <v>6000</v>
      </c>
      <c r="H868" s="77">
        <f>G868*E868</f>
        <v>60</v>
      </c>
    </row>
    <row r="869" spans="2:9" s="62" customFormat="1" ht="23.25" customHeight="1">
      <c r="B869" s="91"/>
      <c r="C869" s="92"/>
      <c r="D869" s="73"/>
      <c r="E869" s="82"/>
      <c r="F869" s="93"/>
      <c r="G869" s="94"/>
      <c r="H869" s="77"/>
    </row>
    <row r="870" spans="2:9" s="62" customFormat="1" ht="23.25" customHeight="1">
      <c r="B870" s="453"/>
      <c r="C870" s="463"/>
      <c r="D870" s="20"/>
      <c r="E870" s="82"/>
      <c r="F870" s="93"/>
      <c r="G870" s="94"/>
      <c r="H870" s="77"/>
    </row>
    <row r="871" spans="2:9" s="62" customFormat="1" ht="23.25" customHeight="1">
      <c r="B871" s="453"/>
      <c r="C871" s="463"/>
      <c r="D871" s="69"/>
      <c r="E871" s="95"/>
      <c r="F871" s="464" t="s">
        <v>61</v>
      </c>
      <c r="G871" s="465"/>
      <c r="H871" s="96">
        <f>SUM(H867:H870)</f>
        <v>960</v>
      </c>
      <c r="I871" s="55">
        <f>H871+H864+H857</f>
        <v>10026.666666666668</v>
      </c>
    </row>
    <row r="872" spans="2:9" s="64" customFormat="1" ht="23.25" customHeight="1">
      <c r="B872" s="458" t="s">
        <v>62</v>
      </c>
      <c r="C872" s="459"/>
      <c r="D872" s="459"/>
      <c r="E872" s="459"/>
      <c r="F872" s="459"/>
      <c r="G872" s="460"/>
      <c r="H872" s="97">
        <f>H871+H864+H857+H850</f>
        <v>66951.666666666672</v>
      </c>
    </row>
    <row r="873" spans="2:9" s="62" customFormat="1" ht="9" customHeight="1">
      <c r="B873" s="98"/>
      <c r="C873" s="461"/>
      <c r="D873" s="461"/>
      <c r="E873" s="461"/>
      <c r="F873" s="461"/>
      <c r="G873" s="461"/>
      <c r="H873" s="462"/>
    </row>
    <row r="874" spans="2:9" s="64" customFormat="1" ht="36" customHeight="1">
      <c r="B874" s="453" t="s">
        <v>63</v>
      </c>
      <c r="C874" s="454"/>
      <c r="D874" s="99"/>
      <c r="E874" s="434" t="s">
        <v>64</v>
      </c>
      <c r="F874" s="435"/>
      <c r="G874" s="100">
        <v>0.08</v>
      </c>
      <c r="H874" s="101">
        <f>+H872*G874</f>
        <v>5356.1333333333341</v>
      </c>
    </row>
    <row r="875" spans="2:9" s="64" customFormat="1" ht="30.75" customHeight="1">
      <c r="B875" s="453" t="s">
        <v>65</v>
      </c>
      <c r="C875" s="454"/>
      <c r="D875" s="99"/>
      <c r="E875" s="434" t="s">
        <v>64</v>
      </c>
      <c r="F875" s="435"/>
      <c r="G875" s="100">
        <v>0.03</v>
      </c>
      <c r="H875" s="101">
        <f>+H872*G875</f>
        <v>2008.5500000000002</v>
      </c>
    </row>
    <row r="876" spans="2:9" s="64" customFormat="1" ht="30.75" customHeight="1">
      <c r="B876" s="453" t="s">
        <v>66</v>
      </c>
      <c r="C876" s="454"/>
      <c r="D876" s="99"/>
      <c r="E876" s="434" t="s">
        <v>64</v>
      </c>
      <c r="F876" s="435"/>
      <c r="G876" s="100">
        <v>0.05</v>
      </c>
      <c r="H876" s="101">
        <f>+H872*G876</f>
        <v>3347.5833333333339</v>
      </c>
    </row>
    <row r="877" spans="2:9" s="62" customFormat="1" ht="30.75" customHeight="1">
      <c r="B877" s="455" t="s">
        <v>67</v>
      </c>
      <c r="C877" s="456"/>
      <c r="D877" s="456"/>
      <c r="E877" s="456"/>
      <c r="F877" s="456"/>
      <c r="G877" s="457"/>
      <c r="H877" s="102">
        <f>+H876+H875+H874+H872</f>
        <v>77663.933333333334</v>
      </c>
    </row>
    <row r="879" spans="2:9" s="62" customFormat="1" ht="15">
      <c r="B879" s="474" t="s">
        <v>21</v>
      </c>
      <c r="C879" s="474"/>
      <c r="D879" s="474"/>
      <c r="E879" s="474"/>
      <c r="F879" s="474"/>
      <c r="G879" s="474"/>
      <c r="H879" s="63" t="s">
        <v>22</v>
      </c>
    </row>
    <row r="880" spans="2:9" s="64" customFormat="1" ht="39" customHeight="1">
      <c r="B880" s="450" t="s">
        <v>129</v>
      </c>
      <c r="C880" s="450"/>
      <c r="D880" s="450"/>
      <c r="E880" s="450"/>
      <c r="F880" s="450"/>
      <c r="G880" s="450"/>
      <c r="H880" s="15" t="s">
        <v>24</v>
      </c>
    </row>
    <row r="881" spans="2:8" s="62" customFormat="1" ht="6" customHeight="1">
      <c r="B881" s="65"/>
      <c r="C881" s="66"/>
      <c r="D881" s="66"/>
      <c r="E881" s="67"/>
      <c r="F881" s="66"/>
      <c r="G881" s="66"/>
      <c r="H881" s="68"/>
    </row>
    <row r="882" spans="2:8" s="62" customFormat="1" ht="15">
      <c r="B882" s="466" t="s">
        <v>25</v>
      </c>
      <c r="C882" s="467"/>
      <c r="D882" s="467"/>
      <c r="E882" s="467"/>
      <c r="F882" s="467"/>
      <c r="G882" s="467"/>
      <c r="H882" s="468"/>
    </row>
    <row r="883" spans="2:8" s="62" customFormat="1" ht="23.25" customHeight="1">
      <c r="B883" s="475" t="s">
        <v>26</v>
      </c>
      <c r="C883" s="476"/>
      <c r="D883" s="69" t="s">
        <v>16</v>
      </c>
      <c r="E883" s="70" t="s">
        <v>27</v>
      </c>
      <c r="F883" s="71" t="s">
        <v>28</v>
      </c>
      <c r="G883" s="69" t="s">
        <v>29</v>
      </c>
      <c r="H883" s="72" t="s">
        <v>30</v>
      </c>
    </row>
    <row r="884" spans="2:8" s="62" customFormat="1" ht="23.25" customHeight="1">
      <c r="B884" s="472" t="s">
        <v>130</v>
      </c>
      <c r="C884" s="473"/>
      <c r="D884" s="73" t="s">
        <v>16</v>
      </c>
      <c r="E884" s="74">
        <v>1</v>
      </c>
      <c r="F884" s="75">
        <v>0</v>
      </c>
      <c r="G884" s="76">
        <v>89925</v>
      </c>
      <c r="H884" s="77">
        <f>+G884*E884+(G884*F884)</f>
        <v>89925</v>
      </c>
    </row>
    <row r="885" spans="2:8" s="62" customFormat="1" ht="23.25" customHeight="1">
      <c r="B885" s="472"/>
      <c r="C885" s="473"/>
      <c r="D885" s="73"/>
      <c r="E885" s="78"/>
      <c r="F885" s="79"/>
      <c r="G885" s="80" t="s">
        <v>43</v>
      </c>
      <c r="H885" s="81">
        <f>SUM(H884:H884)</f>
        <v>89925</v>
      </c>
    </row>
    <row r="886" spans="2:8" s="62" customFormat="1" ht="23.25" customHeight="1">
      <c r="B886" s="466" t="s">
        <v>44</v>
      </c>
      <c r="C886" s="467"/>
      <c r="D886" s="467"/>
      <c r="E886" s="467"/>
      <c r="F886" s="467"/>
      <c r="G886" s="467"/>
      <c r="H886" s="468"/>
    </row>
    <row r="887" spans="2:8" s="62" customFormat="1" ht="23.25" customHeight="1">
      <c r="B887" s="453" t="s">
        <v>45</v>
      </c>
      <c r="C887" s="454"/>
      <c r="D887" s="69" t="s">
        <v>16</v>
      </c>
      <c r="E887" s="70" t="s">
        <v>27</v>
      </c>
      <c r="F887" s="71"/>
      <c r="G887" s="69" t="s">
        <v>29</v>
      </c>
      <c r="H887" s="72" t="s">
        <v>30</v>
      </c>
    </row>
    <row r="888" spans="2:8" s="62" customFormat="1" ht="23.25" customHeight="1">
      <c r="B888" s="453" t="s">
        <v>46</v>
      </c>
      <c r="C888" s="454"/>
      <c r="D888" s="73" t="s">
        <v>47</v>
      </c>
      <c r="E888" s="82">
        <f>0.05/8</f>
        <v>6.2500000000000003E-3</v>
      </c>
      <c r="F888" s="83"/>
      <c r="G888" s="84">
        <f>2900000/30</f>
        <v>96666.666666666672</v>
      </c>
      <c r="H888" s="77">
        <f>+G888*E888</f>
        <v>604.16666666666674</v>
      </c>
    </row>
    <row r="889" spans="2:8" s="62" customFormat="1" ht="23.25" customHeight="1">
      <c r="B889" s="453" t="s">
        <v>48</v>
      </c>
      <c r="C889" s="454"/>
      <c r="D889" s="73" t="s">
        <v>47</v>
      </c>
      <c r="E889" s="82">
        <f>0.01/8</f>
        <v>1.25E-3</v>
      </c>
      <c r="F889" s="85"/>
      <c r="G889" s="86">
        <f>1900000/30</f>
        <v>63333.333333333336</v>
      </c>
      <c r="H889" s="77">
        <f>+G889*E889</f>
        <v>79.166666666666671</v>
      </c>
    </row>
    <row r="890" spans="2:8" s="62" customFormat="1" ht="23.25" customHeight="1">
      <c r="B890" s="453" t="s">
        <v>49</v>
      </c>
      <c r="C890" s="454"/>
      <c r="D890" s="73" t="s">
        <v>47</v>
      </c>
      <c r="E890" s="82">
        <f>0.5/8</f>
        <v>6.25E-2</v>
      </c>
      <c r="F890" s="85"/>
      <c r="G890" s="86">
        <f>1600000/30</f>
        <v>53333.333333333336</v>
      </c>
      <c r="H890" s="77">
        <f>+G890*E890</f>
        <v>3333.3333333333335</v>
      </c>
    </row>
    <row r="891" spans="2:8" s="62" customFormat="1" ht="23.25" customHeight="1">
      <c r="B891" s="453" t="s">
        <v>50</v>
      </c>
      <c r="C891" s="454"/>
      <c r="D891" s="73" t="s">
        <v>47</v>
      </c>
      <c r="E891" s="82">
        <f>0.5/8</f>
        <v>6.25E-2</v>
      </c>
      <c r="F891" s="85"/>
      <c r="G891" s="86">
        <f>1200000/30</f>
        <v>40000</v>
      </c>
      <c r="H891" s="77">
        <f>+G891*E891</f>
        <v>2500</v>
      </c>
    </row>
    <row r="892" spans="2:8" s="62" customFormat="1" ht="23.25" customHeight="1">
      <c r="B892" s="453"/>
      <c r="C892" s="454"/>
      <c r="D892" s="87"/>
      <c r="E892" s="88"/>
      <c r="F892" s="79"/>
      <c r="G892" s="80" t="s">
        <v>51</v>
      </c>
      <c r="H892" s="81">
        <f>SUM(H888:H891)</f>
        <v>6516.666666666667</v>
      </c>
    </row>
    <row r="893" spans="2:8" s="62" customFormat="1" ht="23.25" customHeight="1">
      <c r="B893" s="466" t="s">
        <v>52</v>
      </c>
      <c r="C893" s="467"/>
      <c r="D893" s="467"/>
      <c r="E893" s="467"/>
      <c r="F893" s="467"/>
      <c r="G893" s="467"/>
      <c r="H893" s="468"/>
    </row>
    <row r="894" spans="2:8" s="62" customFormat="1" ht="23.25" customHeight="1">
      <c r="B894" s="453" t="s">
        <v>45</v>
      </c>
      <c r="C894" s="454"/>
      <c r="D894" s="20" t="s">
        <v>16</v>
      </c>
      <c r="E894" s="21" t="s">
        <v>27</v>
      </c>
      <c r="F894" s="22" t="s">
        <v>53</v>
      </c>
      <c r="G894" s="20" t="s">
        <v>29</v>
      </c>
      <c r="H894" s="23" t="s">
        <v>30</v>
      </c>
    </row>
    <row r="895" spans="2:8" s="62" customFormat="1" ht="23.25" customHeight="1">
      <c r="B895" s="453" t="s">
        <v>54</v>
      </c>
      <c r="C895" s="454"/>
      <c r="D895" s="24" t="s">
        <v>16</v>
      </c>
      <c r="E895" s="35">
        <v>0.01</v>
      </c>
      <c r="F895" s="42">
        <v>85000</v>
      </c>
      <c r="G895" s="42">
        <v>85000</v>
      </c>
      <c r="H895" s="77">
        <f>G895*E895</f>
        <v>850</v>
      </c>
    </row>
    <row r="896" spans="2:8" s="62" customFormat="1" ht="23.25" customHeight="1">
      <c r="B896" s="453" t="s">
        <v>55</v>
      </c>
      <c r="C896" s="454"/>
      <c r="D896" s="24" t="s">
        <v>16</v>
      </c>
      <c r="E896" s="43">
        <v>0.01</v>
      </c>
      <c r="F896" s="44">
        <v>170000</v>
      </c>
      <c r="G896" s="44">
        <v>170000</v>
      </c>
      <c r="H896" s="77">
        <f>G896*E896</f>
        <v>1700</v>
      </c>
    </row>
    <row r="897" spans="2:9" s="62" customFormat="1" ht="23.25" customHeight="1">
      <c r="B897" s="453"/>
      <c r="C897" s="454"/>
      <c r="D897" s="24"/>
      <c r="E897" s="43"/>
      <c r="F897" s="45"/>
      <c r="G897" s="46"/>
      <c r="H897" s="77"/>
    </row>
    <row r="898" spans="2:9" s="62" customFormat="1" ht="23.25" customHeight="1">
      <c r="B898" s="453"/>
      <c r="C898" s="454"/>
      <c r="D898" s="24"/>
      <c r="E898" s="43"/>
      <c r="F898" s="45"/>
      <c r="G898" s="46"/>
      <c r="H898" s="77"/>
    </row>
    <row r="899" spans="2:9" s="62" customFormat="1" ht="23.25" customHeight="1">
      <c r="B899" s="453"/>
      <c r="C899" s="454"/>
      <c r="D899" s="89"/>
      <c r="E899" s="90"/>
      <c r="F899" s="79"/>
      <c r="G899" s="80" t="s">
        <v>56</v>
      </c>
      <c r="H899" s="81">
        <f>SUM(H895:H898)</f>
        <v>2550</v>
      </c>
    </row>
    <row r="900" spans="2:9" s="62" customFormat="1" ht="23.25" customHeight="1">
      <c r="B900" s="466" t="s">
        <v>57</v>
      </c>
      <c r="C900" s="467"/>
      <c r="D900" s="467"/>
      <c r="E900" s="467"/>
      <c r="F900" s="467"/>
      <c r="G900" s="467"/>
      <c r="H900" s="468"/>
    </row>
    <row r="901" spans="2:9" s="62" customFormat="1" ht="23.25" customHeight="1">
      <c r="B901" s="453" t="s">
        <v>45</v>
      </c>
      <c r="C901" s="454"/>
      <c r="D901" s="20" t="s">
        <v>16</v>
      </c>
      <c r="E901" s="21" t="s">
        <v>27</v>
      </c>
      <c r="F901" s="22" t="s">
        <v>58</v>
      </c>
      <c r="G901" s="20" t="s">
        <v>29</v>
      </c>
      <c r="H901" s="23" t="s">
        <v>30</v>
      </c>
    </row>
    <row r="902" spans="2:9" s="62" customFormat="1" ht="23.25" customHeight="1">
      <c r="B902" s="453" t="s">
        <v>59</v>
      </c>
      <c r="C902" s="454"/>
      <c r="D902" s="73" t="s">
        <v>16</v>
      </c>
      <c r="E902" s="82">
        <v>5.0000000000000001E-3</v>
      </c>
      <c r="F902" s="42">
        <v>180000</v>
      </c>
      <c r="G902" s="42">
        <v>180000</v>
      </c>
      <c r="H902" s="77">
        <f>G902*E902</f>
        <v>900</v>
      </c>
    </row>
    <row r="903" spans="2:9" s="62" customFormat="1" ht="23.25" customHeight="1">
      <c r="B903" s="453" t="s">
        <v>60</v>
      </c>
      <c r="C903" s="454"/>
      <c r="D903" s="73" t="s">
        <v>16</v>
      </c>
      <c r="E903" s="82">
        <v>0.01</v>
      </c>
      <c r="F903" s="42">
        <v>6000</v>
      </c>
      <c r="G903" s="42">
        <v>6000</v>
      </c>
      <c r="H903" s="77">
        <f>G903*E903</f>
        <v>60</v>
      </c>
    </row>
    <row r="904" spans="2:9" s="62" customFormat="1" ht="23.25" customHeight="1">
      <c r="B904" s="91"/>
      <c r="C904" s="92"/>
      <c r="D904" s="73"/>
      <c r="E904" s="82"/>
      <c r="F904" s="93"/>
      <c r="G904" s="94"/>
      <c r="H904" s="77"/>
    </row>
    <row r="905" spans="2:9" s="62" customFormat="1" ht="23.25" customHeight="1">
      <c r="B905" s="453"/>
      <c r="C905" s="463"/>
      <c r="D905" s="20"/>
      <c r="E905" s="82"/>
      <c r="F905" s="93"/>
      <c r="G905" s="94"/>
      <c r="H905" s="77"/>
    </row>
    <row r="906" spans="2:9" s="62" customFormat="1" ht="23.25" customHeight="1">
      <c r="B906" s="453"/>
      <c r="C906" s="463"/>
      <c r="D906" s="69"/>
      <c r="E906" s="95"/>
      <c r="F906" s="464" t="s">
        <v>61</v>
      </c>
      <c r="G906" s="465"/>
      <c r="H906" s="96">
        <f>SUM(H902:H905)</f>
        <v>960</v>
      </c>
      <c r="I906" s="55">
        <f>H906+H899+H892</f>
        <v>10026.666666666668</v>
      </c>
    </row>
    <row r="907" spans="2:9" s="64" customFormat="1" ht="23.25" customHeight="1">
      <c r="B907" s="458" t="s">
        <v>62</v>
      </c>
      <c r="C907" s="459"/>
      <c r="D907" s="459"/>
      <c r="E907" s="459"/>
      <c r="F907" s="459"/>
      <c r="G907" s="460"/>
      <c r="H907" s="97">
        <f>H906+H899+H892+H885</f>
        <v>99951.666666666672</v>
      </c>
    </row>
    <row r="908" spans="2:9" s="62" customFormat="1" ht="9" customHeight="1">
      <c r="B908" s="98"/>
      <c r="C908" s="461"/>
      <c r="D908" s="461"/>
      <c r="E908" s="461"/>
      <c r="F908" s="461"/>
      <c r="G908" s="461"/>
      <c r="H908" s="462"/>
    </row>
    <row r="909" spans="2:9" s="64" customFormat="1" ht="36" customHeight="1">
      <c r="B909" s="453" t="s">
        <v>63</v>
      </c>
      <c r="C909" s="454"/>
      <c r="D909" s="99"/>
      <c r="E909" s="434" t="s">
        <v>64</v>
      </c>
      <c r="F909" s="435"/>
      <c r="G909" s="100">
        <v>0.08</v>
      </c>
      <c r="H909" s="101">
        <f>+H907*G909</f>
        <v>7996.1333333333341</v>
      </c>
    </row>
    <row r="910" spans="2:9" s="64" customFormat="1" ht="30.75" customHeight="1">
      <c r="B910" s="453" t="s">
        <v>65</v>
      </c>
      <c r="C910" s="454"/>
      <c r="D910" s="99"/>
      <c r="E910" s="434" t="s">
        <v>64</v>
      </c>
      <c r="F910" s="435"/>
      <c r="G910" s="100">
        <v>0.03</v>
      </c>
      <c r="H910" s="101">
        <f>+H907*G910</f>
        <v>2998.55</v>
      </c>
    </row>
    <row r="911" spans="2:9" s="64" customFormat="1" ht="30.75" customHeight="1">
      <c r="B911" s="453" t="s">
        <v>66</v>
      </c>
      <c r="C911" s="454"/>
      <c r="D911" s="99"/>
      <c r="E911" s="434" t="s">
        <v>64</v>
      </c>
      <c r="F911" s="435"/>
      <c r="G911" s="100">
        <v>0.05</v>
      </c>
      <c r="H911" s="101">
        <f>+H907*G911</f>
        <v>4997.5833333333339</v>
      </c>
    </row>
    <row r="912" spans="2:9" s="62" customFormat="1" ht="30.75" customHeight="1">
      <c r="B912" s="455" t="s">
        <v>67</v>
      </c>
      <c r="C912" s="456"/>
      <c r="D912" s="456"/>
      <c r="E912" s="456"/>
      <c r="F912" s="456"/>
      <c r="G912" s="457"/>
      <c r="H912" s="102">
        <f>+H911+H910+H909+H907</f>
        <v>115943.93333333333</v>
      </c>
    </row>
    <row r="914" spans="2:8" s="62" customFormat="1" ht="15">
      <c r="B914" s="474" t="s">
        <v>21</v>
      </c>
      <c r="C914" s="474"/>
      <c r="D914" s="474"/>
      <c r="E914" s="474"/>
      <c r="F914" s="474"/>
      <c r="G914" s="474"/>
      <c r="H914" s="63" t="s">
        <v>22</v>
      </c>
    </row>
    <row r="915" spans="2:8" s="64" customFormat="1" ht="39" customHeight="1">
      <c r="B915" s="450" t="s">
        <v>131</v>
      </c>
      <c r="C915" s="450"/>
      <c r="D915" s="450"/>
      <c r="E915" s="450"/>
      <c r="F915" s="450"/>
      <c r="G915" s="450"/>
      <c r="H915" s="15" t="s">
        <v>24</v>
      </c>
    </row>
    <row r="916" spans="2:8" s="62" customFormat="1" ht="6" customHeight="1">
      <c r="B916" s="65"/>
      <c r="C916" s="66"/>
      <c r="D916" s="66"/>
      <c r="E916" s="67"/>
      <c r="F916" s="66"/>
      <c r="G916" s="66"/>
      <c r="H916" s="68"/>
    </row>
    <row r="917" spans="2:8" s="62" customFormat="1" ht="15">
      <c r="B917" s="466" t="s">
        <v>25</v>
      </c>
      <c r="C917" s="467"/>
      <c r="D917" s="467"/>
      <c r="E917" s="467"/>
      <c r="F917" s="467"/>
      <c r="G917" s="467"/>
      <c r="H917" s="468"/>
    </row>
    <row r="918" spans="2:8" s="62" customFormat="1" ht="23.25" customHeight="1">
      <c r="B918" s="475" t="s">
        <v>26</v>
      </c>
      <c r="C918" s="476"/>
      <c r="D918" s="69" t="s">
        <v>16</v>
      </c>
      <c r="E918" s="70" t="s">
        <v>27</v>
      </c>
      <c r="F918" s="71" t="s">
        <v>28</v>
      </c>
      <c r="G918" s="69" t="s">
        <v>29</v>
      </c>
      <c r="H918" s="72" t="s">
        <v>30</v>
      </c>
    </row>
    <row r="919" spans="2:8" s="12" customFormat="1" ht="15">
      <c r="B919" s="447" t="s">
        <v>132</v>
      </c>
      <c r="C919" s="448"/>
      <c r="D919" s="24" t="s">
        <v>16</v>
      </c>
      <c r="E919" s="25">
        <v>1</v>
      </c>
      <c r="F919" s="26">
        <v>0</v>
      </c>
      <c r="G919" s="27">
        <v>206250</v>
      </c>
      <c r="H919" s="28">
        <f>+G919*E919+(G919*F919)</f>
        <v>206250</v>
      </c>
    </row>
    <row r="920" spans="2:8" s="62" customFormat="1" ht="23.25" customHeight="1">
      <c r="B920" s="472"/>
      <c r="C920" s="473"/>
      <c r="D920" s="73"/>
      <c r="E920" s="78"/>
      <c r="F920" s="79"/>
      <c r="G920" s="80" t="s">
        <v>43</v>
      </c>
      <c r="H920" s="81">
        <f>SUM(H919:H919)</f>
        <v>206250</v>
      </c>
    </row>
    <row r="921" spans="2:8" s="62" customFormat="1" ht="23.25" customHeight="1">
      <c r="B921" s="466" t="s">
        <v>44</v>
      </c>
      <c r="C921" s="467"/>
      <c r="D921" s="467"/>
      <c r="E921" s="467"/>
      <c r="F921" s="467"/>
      <c r="G921" s="467"/>
      <c r="H921" s="468"/>
    </row>
    <row r="922" spans="2:8" s="62" customFormat="1" ht="23.25" customHeight="1">
      <c r="B922" s="453" t="s">
        <v>45</v>
      </c>
      <c r="C922" s="454"/>
      <c r="D922" s="69" t="s">
        <v>16</v>
      </c>
      <c r="E922" s="70" t="s">
        <v>27</v>
      </c>
      <c r="F922" s="71"/>
      <c r="G922" s="69" t="s">
        <v>29</v>
      </c>
      <c r="H922" s="72" t="s">
        <v>30</v>
      </c>
    </row>
    <row r="923" spans="2:8" s="62" customFormat="1" ht="23.25" customHeight="1">
      <c r="B923" s="453" t="s">
        <v>46</v>
      </c>
      <c r="C923" s="454"/>
      <c r="D923" s="73" t="s">
        <v>47</v>
      </c>
      <c r="E923" s="82">
        <f>0.01/8</f>
        <v>1.25E-3</v>
      </c>
      <c r="F923" s="83"/>
      <c r="G923" s="84">
        <f>2900000/30</f>
        <v>96666.666666666672</v>
      </c>
      <c r="H923" s="77">
        <f>+G923*E923</f>
        <v>120.83333333333334</v>
      </c>
    </row>
    <row r="924" spans="2:8" s="62" customFormat="1" ht="23.25" customHeight="1">
      <c r="B924" s="453" t="s">
        <v>48</v>
      </c>
      <c r="C924" s="454"/>
      <c r="D924" s="73" t="s">
        <v>47</v>
      </c>
      <c r="E924" s="82">
        <f>0.01/8</f>
        <v>1.25E-3</v>
      </c>
      <c r="F924" s="85"/>
      <c r="G924" s="86">
        <f>1900000/30</f>
        <v>63333.333333333336</v>
      </c>
      <c r="H924" s="77">
        <f>+G924*E924</f>
        <v>79.166666666666671</v>
      </c>
    </row>
    <row r="925" spans="2:8" s="62" customFormat="1" ht="23.25" customHeight="1">
      <c r="B925" s="453" t="s">
        <v>49</v>
      </c>
      <c r="C925" s="454"/>
      <c r="D925" s="73" t="s">
        <v>47</v>
      </c>
      <c r="E925" s="82">
        <f>1.2/8</f>
        <v>0.15</v>
      </c>
      <c r="F925" s="85"/>
      <c r="G925" s="86">
        <f>1600000/30</f>
        <v>53333.333333333336</v>
      </c>
      <c r="H925" s="77">
        <f>+G925*E925</f>
        <v>8000</v>
      </c>
    </row>
    <row r="926" spans="2:8" s="62" customFormat="1" ht="23.25" customHeight="1">
      <c r="B926" s="453" t="s">
        <v>50</v>
      </c>
      <c r="C926" s="454"/>
      <c r="D926" s="73" t="s">
        <v>47</v>
      </c>
      <c r="E926" s="82">
        <f>1.2/8</f>
        <v>0.15</v>
      </c>
      <c r="F926" s="85"/>
      <c r="G926" s="86">
        <f>1200000/30</f>
        <v>40000</v>
      </c>
      <c r="H926" s="77">
        <f>+G926*E926</f>
        <v>6000</v>
      </c>
    </row>
    <row r="927" spans="2:8" s="62" customFormat="1" ht="23.25" customHeight="1">
      <c r="B927" s="453"/>
      <c r="C927" s="454"/>
      <c r="D927" s="87"/>
      <c r="E927" s="88"/>
      <c r="F927" s="79"/>
      <c r="G927" s="80" t="s">
        <v>51</v>
      </c>
      <c r="H927" s="81">
        <f>SUM(H923:H926)</f>
        <v>14200</v>
      </c>
    </row>
    <row r="928" spans="2:8" s="62" customFormat="1" ht="23.25" customHeight="1">
      <c r="B928" s="466" t="s">
        <v>52</v>
      </c>
      <c r="C928" s="467"/>
      <c r="D928" s="467"/>
      <c r="E928" s="467"/>
      <c r="F928" s="467"/>
      <c r="G928" s="467"/>
      <c r="H928" s="468"/>
    </row>
    <row r="929" spans="2:9" s="62" customFormat="1" ht="23.25" customHeight="1">
      <c r="B929" s="453" t="s">
        <v>45</v>
      </c>
      <c r="C929" s="454"/>
      <c r="D929" s="20" t="s">
        <v>16</v>
      </c>
      <c r="E929" s="21" t="s">
        <v>27</v>
      </c>
      <c r="F929" s="22" t="s">
        <v>53</v>
      </c>
      <c r="G929" s="20" t="s">
        <v>29</v>
      </c>
      <c r="H929" s="23" t="s">
        <v>30</v>
      </c>
    </row>
    <row r="930" spans="2:9" s="62" customFormat="1" ht="23.25" customHeight="1">
      <c r="B930" s="453" t="s">
        <v>54</v>
      </c>
      <c r="C930" s="454"/>
      <c r="D930" s="24" t="s">
        <v>16</v>
      </c>
      <c r="E930" s="35">
        <v>5.0000000000000001E-3</v>
      </c>
      <c r="F930" s="42">
        <v>85000</v>
      </c>
      <c r="G930" s="42">
        <v>85000</v>
      </c>
      <c r="H930" s="77">
        <f>G930*E930</f>
        <v>425</v>
      </c>
    </row>
    <row r="931" spans="2:9" s="62" customFormat="1" ht="23.25" customHeight="1">
      <c r="B931" s="453" t="s">
        <v>55</v>
      </c>
      <c r="C931" s="454"/>
      <c r="D931" s="24" t="s">
        <v>16</v>
      </c>
      <c r="E931" s="43">
        <v>5.0000000000000001E-3</v>
      </c>
      <c r="F931" s="44">
        <v>170000</v>
      </c>
      <c r="G931" s="44">
        <v>250000</v>
      </c>
      <c r="H931" s="77">
        <f>G931*E931</f>
        <v>1250</v>
      </c>
    </row>
    <row r="932" spans="2:9" s="62" customFormat="1" ht="23.25" customHeight="1">
      <c r="B932" s="453"/>
      <c r="C932" s="454"/>
      <c r="D932" s="24"/>
      <c r="E932" s="43"/>
      <c r="F932" s="45"/>
      <c r="G932" s="46"/>
      <c r="H932" s="77"/>
    </row>
    <row r="933" spans="2:9" s="62" customFormat="1" ht="23.25" customHeight="1">
      <c r="B933" s="453"/>
      <c r="C933" s="454"/>
      <c r="D933" s="24"/>
      <c r="E933" s="43"/>
      <c r="F933" s="45"/>
      <c r="G933" s="46"/>
      <c r="H933" s="77"/>
    </row>
    <row r="934" spans="2:9" s="62" customFormat="1" ht="23.25" customHeight="1">
      <c r="B934" s="453"/>
      <c r="C934" s="454"/>
      <c r="D934" s="89"/>
      <c r="E934" s="90"/>
      <c r="F934" s="79"/>
      <c r="G934" s="80" t="s">
        <v>56</v>
      </c>
      <c r="H934" s="81">
        <f>SUM(H930:H933)</f>
        <v>1675</v>
      </c>
    </row>
    <row r="935" spans="2:9" s="62" customFormat="1" ht="23.25" customHeight="1">
      <c r="B935" s="466" t="s">
        <v>57</v>
      </c>
      <c r="C935" s="467"/>
      <c r="D935" s="467"/>
      <c r="E935" s="467"/>
      <c r="F935" s="467"/>
      <c r="G935" s="467"/>
      <c r="H935" s="468"/>
    </row>
    <row r="936" spans="2:9" s="62" customFormat="1" ht="23.25" customHeight="1">
      <c r="B936" s="453" t="s">
        <v>45</v>
      </c>
      <c r="C936" s="454"/>
      <c r="D936" s="20" t="s">
        <v>16</v>
      </c>
      <c r="E936" s="21" t="s">
        <v>27</v>
      </c>
      <c r="F936" s="22" t="s">
        <v>58</v>
      </c>
      <c r="G936" s="20" t="s">
        <v>29</v>
      </c>
      <c r="H936" s="23" t="s">
        <v>30</v>
      </c>
    </row>
    <row r="937" spans="2:9" s="62" customFormat="1" ht="23.25" customHeight="1">
      <c r="B937" s="453" t="s">
        <v>59</v>
      </c>
      <c r="C937" s="454"/>
      <c r="D937" s="73" t="s">
        <v>16</v>
      </c>
      <c r="E937" s="35">
        <v>5.0000000000000001E-3</v>
      </c>
      <c r="F937" s="42">
        <v>180000</v>
      </c>
      <c r="G937" s="42">
        <v>180000</v>
      </c>
      <c r="H937" s="77">
        <f>F937*E937</f>
        <v>900</v>
      </c>
    </row>
    <row r="938" spans="2:9" s="62" customFormat="1" ht="23.25" customHeight="1">
      <c r="B938" s="453" t="s">
        <v>60</v>
      </c>
      <c r="C938" s="454"/>
      <c r="D938" s="73" t="s">
        <v>16</v>
      </c>
      <c r="E938" s="43">
        <v>5.0000000000000001E-3</v>
      </c>
      <c r="F938" s="42">
        <v>6000</v>
      </c>
      <c r="G938" s="42">
        <v>6000</v>
      </c>
      <c r="H938" s="77">
        <f>F938*E938</f>
        <v>30</v>
      </c>
    </row>
    <row r="939" spans="2:9" s="62" customFormat="1" ht="23.25" customHeight="1">
      <c r="B939" s="91"/>
      <c r="C939" s="92"/>
      <c r="D939" s="73"/>
      <c r="E939" s="82"/>
      <c r="F939" s="93"/>
      <c r="G939" s="94"/>
      <c r="H939" s="77"/>
    </row>
    <row r="940" spans="2:9" s="62" customFormat="1" ht="23.25" customHeight="1">
      <c r="B940" s="453"/>
      <c r="C940" s="463"/>
      <c r="D940" s="20"/>
      <c r="E940" s="82"/>
      <c r="F940" s="93"/>
      <c r="G940" s="94"/>
      <c r="H940" s="77"/>
    </row>
    <row r="941" spans="2:9" s="62" customFormat="1" ht="23.25" customHeight="1">
      <c r="B941" s="453"/>
      <c r="C941" s="463"/>
      <c r="D941" s="69"/>
      <c r="E941" s="95"/>
      <c r="F941" s="464" t="s">
        <v>61</v>
      </c>
      <c r="G941" s="465"/>
      <c r="H941" s="96">
        <f>SUM(H937:H940)</f>
        <v>930</v>
      </c>
      <c r="I941" s="55">
        <f>H941+H934+H927</f>
        <v>16805</v>
      </c>
    </row>
    <row r="942" spans="2:9" s="64" customFormat="1" ht="23.25" customHeight="1">
      <c r="B942" s="458" t="s">
        <v>62</v>
      </c>
      <c r="C942" s="459"/>
      <c r="D942" s="459"/>
      <c r="E942" s="459"/>
      <c r="F942" s="459"/>
      <c r="G942" s="460"/>
      <c r="H942" s="97">
        <f>H941+H934+H927+H920</f>
        <v>223055</v>
      </c>
    </row>
    <row r="943" spans="2:9" s="62" customFormat="1" ht="9" customHeight="1">
      <c r="B943" s="98"/>
      <c r="C943" s="461"/>
      <c r="D943" s="461"/>
      <c r="E943" s="461"/>
      <c r="F943" s="461"/>
      <c r="G943" s="461"/>
      <c r="H943" s="462"/>
    </row>
    <row r="944" spans="2:9" s="64" customFormat="1" ht="36" customHeight="1">
      <c r="B944" s="453" t="s">
        <v>63</v>
      </c>
      <c r="C944" s="454"/>
      <c r="D944" s="99"/>
      <c r="E944" s="434" t="s">
        <v>64</v>
      </c>
      <c r="F944" s="435"/>
      <c r="G944" s="100">
        <v>0.08</v>
      </c>
      <c r="H944" s="101">
        <f>H942*G944</f>
        <v>17844.400000000001</v>
      </c>
    </row>
    <row r="945" spans="2:8" s="64" customFormat="1" ht="30.75" customHeight="1">
      <c r="B945" s="453" t="s">
        <v>65</v>
      </c>
      <c r="C945" s="454"/>
      <c r="D945" s="99"/>
      <c r="E945" s="434" t="s">
        <v>64</v>
      </c>
      <c r="F945" s="435"/>
      <c r="G945" s="100">
        <v>0.03</v>
      </c>
      <c r="H945" s="101">
        <f>H942*G945</f>
        <v>6691.65</v>
      </c>
    </row>
    <row r="946" spans="2:8" s="64" customFormat="1" ht="30.75" customHeight="1">
      <c r="B946" s="453" t="s">
        <v>66</v>
      </c>
      <c r="C946" s="454"/>
      <c r="D946" s="99"/>
      <c r="E946" s="434" t="s">
        <v>64</v>
      </c>
      <c r="F946" s="435"/>
      <c r="G946" s="100">
        <v>0.05</v>
      </c>
      <c r="H946" s="101">
        <f>H942*G946</f>
        <v>11152.75</v>
      </c>
    </row>
    <row r="947" spans="2:8" s="62" customFormat="1" ht="30.75" customHeight="1">
      <c r="B947" s="455" t="s">
        <v>67</v>
      </c>
      <c r="C947" s="456"/>
      <c r="D947" s="456"/>
      <c r="E947" s="456"/>
      <c r="F947" s="456"/>
      <c r="G947" s="457"/>
      <c r="H947" s="102">
        <f>+H946+H945+H944+H942</f>
        <v>258743.8</v>
      </c>
    </row>
    <row r="949" spans="2:8" s="12" customFormat="1" ht="15">
      <c r="B949" s="449" t="s">
        <v>21</v>
      </c>
      <c r="C949" s="449"/>
      <c r="D949" s="449"/>
      <c r="E949" s="449"/>
      <c r="F949" s="449"/>
      <c r="G949" s="449"/>
      <c r="H949" s="13" t="s">
        <v>22</v>
      </c>
    </row>
    <row r="950" spans="2:8" s="14" customFormat="1" ht="39" customHeight="1">
      <c r="B950" s="450" t="s">
        <v>133</v>
      </c>
      <c r="C950" s="450"/>
      <c r="D950" s="450"/>
      <c r="E950" s="450"/>
      <c r="F950" s="450"/>
      <c r="G950" s="450"/>
      <c r="H950" s="15" t="s">
        <v>24</v>
      </c>
    </row>
    <row r="951" spans="2:8" s="12" customFormat="1" ht="15">
      <c r="B951" s="16"/>
      <c r="C951" s="17"/>
      <c r="D951" s="17"/>
      <c r="E951" s="18"/>
      <c r="F951" s="17"/>
      <c r="G951" s="17"/>
      <c r="H951" s="19"/>
    </row>
    <row r="952" spans="2:8" s="12" customFormat="1" ht="15">
      <c r="B952" s="444" t="s">
        <v>25</v>
      </c>
      <c r="C952" s="445"/>
      <c r="D952" s="445"/>
      <c r="E952" s="445"/>
      <c r="F952" s="445"/>
      <c r="G952" s="445"/>
      <c r="H952" s="446"/>
    </row>
    <row r="953" spans="2:8" s="12" customFormat="1" ht="15">
      <c r="B953" s="451" t="s">
        <v>26</v>
      </c>
      <c r="C953" s="452"/>
      <c r="D953" s="20" t="s">
        <v>16</v>
      </c>
      <c r="E953" s="21" t="s">
        <v>27</v>
      </c>
      <c r="F953" s="22" t="s">
        <v>28</v>
      </c>
      <c r="G953" s="20" t="s">
        <v>29</v>
      </c>
      <c r="H953" s="23" t="s">
        <v>30</v>
      </c>
    </row>
    <row r="954" spans="2:8" s="12" customFormat="1" ht="15">
      <c r="B954" s="447" t="s">
        <v>69</v>
      </c>
      <c r="C954" s="448"/>
      <c r="D954" s="24" t="s">
        <v>15</v>
      </c>
      <c r="E954" s="25">
        <v>2</v>
      </c>
      <c r="F954" s="26">
        <v>0.05</v>
      </c>
      <c r="G954" s="27">
        <v>2475</v>
      </c>
      <c r="H954" s="28">
        <f>+G954*E954+(G954*F954)</f>
        <v>5073.75</v>
      </c>
    </row>
    <row r="955" spans="2:8" s="12" customFormat="1" ht="15">
      <c r="B955" s="447" t="s">
        <v>32</v>
      </c>
      <c r="C955" s="448"/>
      <c r="D955" s="24" t="s">
        <v>16</v>
      </c>
      <c r="E955" s="25">
        <v>0.2</v>
      </c>
      <c r="F955" s="26">
        <v>0</v>
      </c>
      <c r="G955" s="27">
        <v>907.5</v>
      </c>
      <c r="H955" s="28">
        <f>+G955*E955+(G955*F955)</f>
        <v>181.5</v>
      </c>
    </row>
    <row r="956" spans="2:8" s="12" customFormat="1" ht="15">
      <c r="B956" s="447" t="s">
        <v>90</v>
      </c>
      <c r="C956" s="448"/>
      <c r="D956" s="24" t="s">
        <v>15</v>
      </c>
      <c r="E956" s="25">
        <v>2</v>
      </c>
      <c r="F956" s="26">
        <v>0.05</v>
      </c>
      <c r="G956" s="27">
        <v>495</v>
      </c>
      <c r="H956" s="28">
        <f>+G956*E956+(G956*F956)</f>
        <v>1014.75</v>
      </c>
    </row>
    <row r="957" spans="2:8" s="12" customFormat="1" ht="15">
      <c r="B957" s="447"/>
      <c r="C957" s="448"/>
      <c r="D957" s="24"/>
      <c r="E957" s="31"/>
      <c r="F957" s="32"/>
      <c r="G957" s="33" t="s">
        <v>43</v>
      </c>
      <c r="H957" s="34">
        <f>SUM(H954:H956)</f>
        <v>6270</v>
      </c>
    </row>
    <row r="958" spans="2:8" s="12" customFormat="1" ht="15">
      <c r="B958" s="444" t="s">
        <v>44</v>
      </c>
      <c r="C958" s="445"/>
      <c r="D958" s="445"/>
      <c r="E958" s="445"/>
      <c r="F958" s="445"/>
      <c r="G958" s="445"/>
      <c r="H958" s="446"/>
    </row>
    <row r="959" spans="2:8" s="12" customFormat="1" ht="15">
      <c r="B959" s="432" t="s">
        <v>45</v>
      </c>
      <c r="C959" s="433"/>
      <c r="D959" s="20" t="s">
        <v>16</v>
      </c>
      <c r="E959" s="21" t="s">
        <v>27</v>
      </c>
      <c r="F959" s="22"/>
      <c r="G959" s="20" t="s">
        <v>29</v>
      </c>
      <c r="H959" s="23" t="s">
        <v>30</v>
      </c>
    </row>
    <row r="960" spans="2:8" s="12" customFormat="1" ht="31.5" customHeight="1">
      <c r="B960" s="432" t="s">
        <v>46</v>
      </c>
      <c r="C960" s="433"/>
      <c r="D960" s="24" t="s">
        <v>47</v>
      </c>
      <c r="E960" s="35">
        <f>0.005/8</f>
        <v>6.2500000000000001E-4</v>
      </c>
      <c r="F960" s="36"/>
      <c r="G960" s="37">
        <f>2900000/30</f>
        <v>96666.666666666672</v>
      </c>
      <c r="H960" s="28">
        <f>+G960*E960</f>
        <v>60.416666666666671</v>
      </c>
    </row>
    <row r="961" spans="2:8" s="12" customFormat="1" ht="15">
      <c r="B961" s="432" t="s">
        <v>48</v>
      </c>
      <c r="C961" s="433"/>
      <c r="D961" s="24" t="s">
        <v>47</v>
      </c>
      <c r="E961" s="35">
        <f>0.025/8</f>
        <v>3.1250000000000002E-3</v>
      </c>
      <c r="F961" s="38"/>
      <c r="G961" s="39">
        <f>1900000/30</f>
        <v>63333.333333333336</v>
      </c>
      <c r="H961" s="28">
        <f>+G961*E961</f>
        <v>197.91666666666669</v>
      </c>
    </row>
    <row r="962" spans="2:8" s="12" customFormat="1" ht="15">
      <c r="B962" s="432" t="s">
        <v>49</v>
      </c>
      <c r="C962" s="433"/>
      <c r="D962" s="24" t="s">
        <v>47</v>
      </c>
      <c r="E962" s="35">
        <f>0.05/8</f>
        <v>6.2500000000000003E-3</v>
      </c>
      <c r="F962" s="38"/>
      <c r="G962" s="39">
        <f>1600000/30</f>
        <v>53333.333333333336</v>
      </c>
      <c r="H962" s="28">
        <f>+G962*E962</f>
        <v>333.33333333333337</v>
      </c>
    </row>
    <row r="963" spans="2:8" s="12" customFormat="1" ht="15">
      <c r="B963" s="432" t="s">
        <v>50</v>
      </c>
      <c r="C963" s="433"/>
      <c r="D963" s="24" t="s">
        <v>47</v>
      </c>
      <c r="E963" s="35">
        <f>0.05/8</f>
        <v>6.2500000000000003E-3</v>
      </c>
      <c r="F963" s="38"/>
      <c r="G963" s="39">
        <f>1200000/30</f>
        <v>40000</v>
      </c>
      <c r="H963" s="28">
        <f>+G963*E963</f>
        <v>250</v>
      </c>
    </row>
    <row r="964" spans="2:8" s="12" customFormat="1" ht="15">
      <c r="B964" s="432"/>
      <c r="C964" s="433"/>
      <c r="D964" s="40"/>
      <c r="E964" s="41"/>
      <c r="F964" s="32"/>
      <c r="G964" s="33" t="s">
        <v>51</v>
      </c>
      <c r="H964" s="34">
        <f>SUM(H960:H963)</f>
        <v>841.66666666666674</v>
      </c>
    </row>
    <row r="965" spans="2:8" s="12" customFormat="1" ht="15">
      <c r="B965" s="444" t="s">
        <v>52</v>
      </c>
      <c r="C965" s="445"/>
      <c r="D965" s="445"/>
      <c r="E965" s="445"/>
      <c r="F965" s="445"/>
      <c r="G965" s="445"/>
      <c r="H965" s="446"/>
    </row>
    <row r="966" spans="2:8" s="12" customFormat="1" ht="15">
      <c r="B966" s="432" t="s">
        <v>45</v>
      </c>
      <c r="C966" s="433"/>
      <c r="D966" s="20" t="s">
        <v>16</v>
      </c>
      <c r="E966" s="21" t="s">
        <v>27</v>
      </c>
      <c r="F966" s="22" t="s">
        <v>53</v>
      </c>
      <c r="G966" s="20" t="s">
        <v>29</v>
      </c>
      <c r="H966" s="23" t="s">
        <v>30</v>
      </c>
    </row>
    <row r="967" spans="2:8" s="12" customFormat="1" ht="30.75" customHeight="1">
      <c r="B967" s="432" t="s">
        <v>54</v>
      </c>
      <c r="C967" s="433"/>
      <c r="D967" s="24" t="s">
        <v>16</v>
      </c>
      <c r="E967" s="35">
        <v>5.0000000000000001E-3</v>
      </c>
      <c r="F967" s="42">
        <v>85000</v>
      </c>
      <c r="G967" s="42">
        <v>85000</v>
      </c>
      <c r="H967" s="28">
        <f>G967*E967</f>
        <v>425</v>
      </c>
    </row>
    <row r="968" spans="2:8" s="12" customFormat="1" ht="27.75" customHeight="1">
      <c r="B968" s="432" t="s">
        <v>55</v>
      </c>
      <c r="C968" s="433"/>
      <c r="D968" s="24" t="s">
        <v>16</v>
      </c>
      <c r="E968" s="43">
        <v>5.0000000000000001E-3</v>
      </c>
      <c r="F968" s="44">
        <v>170000</v>
      </c>
      <c r="G968" s="44">
        <v>170000</v>
      </c>
      <c r="H968" s="28">
        <f>G968*E968</f>
        <v>850</v>
      </c>
    </row>
    <row r="969" spans="2:8" s="12" customFormat="1" ht="15">
      <c r="B969" s="432"/>
      <c r="C969" s="433"/>
      <c r="D969" s="24"/>
      <c r="E969" s="43"/>
      <c r="F969" s="45"/>
      <c r="G969" s="46"/>
      <c r="H969" s="28"/>
    </row>
    <row r="970" spans="2:8" s="12" customFormat="1" ht="15">
      <c r="B970" s="432"/>
      <c r="C970" s="433"/>
      <c r="D970" s="24"/>
      <c r="E970" s="43"/>
      <c r="F970" s="45"/>
      <c r="G970" s="46"/>
      <c r="H970" s="28"/>
    </row>
    <row r="971" spans="2:8" s="12" customFormat="1" ht="30">
      <c r="B971" s="432"/>
      <c r="C971" s="433"/>
      <c r="D971" s="47"/>
      <c r="E971" s="48"/>
      <c r="F971" s="32"/>
      <c r="G971" s="33" t="s">
        <v>56</v>
      </c>
      <c r="H971" s="34">
        <f>SUM(H967:H970)</f>
        <v>1275</v>
      </c>
    </row>
    <row r="972" spans="2:8" s="12" customFormat="1" ht="15">
      <c r="B972" s="444" t="s">
        <v>57</v>
      </c>
      <c r="C972" s="445"/>
      <c r="D972" s="445"/>
      <c r="E972" s="445"/>
      <c r="F972" s="445"/>
      <c r="G972" s="445"/>
      <c r="H972" s="446"/>
    </row>
    <row r="973" spans="2:8" s="12" customFormat="1" ht="30">
      <c r="B973" s="432" t="s">
        <v>45</v>
      </c>
      <c r="C973" s="433"/>
      <c r="D973" s="20" t="s">
        <v>16</v>
      </c>
      <c r="E973" s="21" t="s">
        <v>27</v>
      </c>
      <c r="F973" s="22" t="s">
        <v>58</v>
      </c>
      <c r="G973" s="20" t="s">
        <v>29</v>
      </c>
      <c r="H973" s="23" t="s">
        <v>30</v>
      </c>
    </row>
    <row r="974" spans="2:8" s="12" customFormat="1" ht="33.75" customHeight="1">
      <c r="B974" s="432" t="s">
        <v>59</v>
      </c>
      <c r="C974" s="433"/>
      <c r="D974" s="24" t="s">
        <v>16</v>
      </c>
      <c r="E974" s="35">
        <v>5.0000000000000001E-3</v>
      </c>
      <c r="F974" s="42">
        <v>180000</v>
      </c>
      <c r="G974" s="42">
        <v>180000</v>
      </c>
      <c r="H974" s="28">
        <f>G974*E974</f>
        <v>900</v>
      </c>
    </row>
    <row r="975" spans="2:8" s="12" customFormat="1" ht="31.5" customHeight="1">
      <c r="B975" s="432" t="s">
        <v>60</v>
      </c>
      <c r="C975" s="433"/>
      <c r="D975" s="24" t="s">
        <v>16</v>
      </c>
      <c r="E975" s="35">
        <v>5.0000000000000001E-3</v>
      </c>
      <c r="F975" s="42">
        <v>6000</v>
      </c>
      <c r="G975" s="42">
        <v>6000</v>
      </c>
      <c r="H975" s="28">
        <f>G975*E975</f>
        <v>30</v>
      </c>
    </row>
    <row r="976" spans="2:8" s="12" customFormat="1" ht="15">
      <c r="B976" s="49"/>
      <c r="C976" s="50"/>
      <c r="D976" s="24"/>
      <c r="E976" s="35"/>
      <c r="F976" s="51"/>
      <c r="G976" s="52"/>
      <c r="H976" s="28"/>
    </row>
    <row r="977" spans="2:9" s="12" customFormat="1" ht="15">
      <c r="B977" s="432"/>
      <c r="C977" s="436"/>
      <c r="D977" s="20"/>
      <c r="E977" s="35"/>
      <c r="F977" s="51"/>
      <c r="G977" s="52"/>
      <c r="H977" s="28"/>
    </row>
    <row r="978" spans="2:9" s="12" customFormat="1" ht="15">
      <c r="B978" s="432"/>
      <c r="C978" s="436"/>
      <c r="D978" s="20"/>
      <c r="E978" s="53"/>
      <c r="F978" s="437" t="s">
        <v>61</v>
      </c>
      <c r="G978" s="438"/>
      <c r="H978" s="54">
        <f>SUM(H974:H977)</f>
        <v>930</v>
      </c>
      <c r="I978" s="55">
        <f>H978+H971+H964</f>
        <v>3046.666666666667</v>
      </c>
    </row>
    <row r="979" spans="2:9" s="14" customFormat="1" ht="15">
      <c r="B979" s="439" t="s">
        <v>62</v>
      </c>
      <c r="C979" s="440"/>
      <c r="D979" s="440"/>
      <c r="E979" s="440"/>
      <c r="F979" s="440"/>
      <c r="G979" s="441"/>
      <c r="H979" s="56">
        <f>H978+H971+H964+H957</f>
        <v>9316.6666666666679</v>
      </c>
    </row>
    <row r="980" spans="2:9" s="12" customFormat="1" ht="15">
      <c r="B980" s="57"/>
      <c r="C980" s="442"/>
      <c r="D980" s="442"/>
      <c r="E980" s="442"/>
      <c r="F980" s="442"/>
      <c r="G980" s="442"/>
      <c r="H980" s="443"/>
    </row>
    <row r="981" spans="2:9" s="14" customFormat="1" ht="15">
      <c r="B981" s="432" t="s">
        <v>63</v>
      </c>
      <c r="C981" s="433"/>
      <c r="D981" s="58"/>
      <c r="E981" s="434" t="s">
        <v>64</v>
      </c>
      <c r="F981" s="435"/>
      <c r="G981" s="59">
        <v>0.08</v>
      </c>
      <c r="H981" s="60">
        <f>G981*H979</f>
        <v>745.33333333333348</v>
      </c>
    </row>
    <row r="982" spans="2:9" s="14" customFormat="1" ht="15">
      <c r="B982" s="432" t="s">
        <v>65</v>
      </c>
      <c r="C982" s="433"/>
      <c r="D982" s="58"/>
      <c r="E982" s="434" t="s">
        <v>64</v>
      </c>
      <c r="F982" s="435"/>
      <c r="G982" s="59">
        <v>0.03</v>
      </c>
      <c r="H982" s="60">
        <f>H979*G982</f>
        <v>279.5</v>
      </c>
    </row>
    <row r="983" spans="2:9" s="14" customFormat="1" ht="15">
      <c r="B983" s="432" t="s">
        <v>66</v>
      </c>
      <c r="C983" s="433"/>
      <c r="D983" s="58"/>
      <c r="E983" s="434" t="s">
        <v>64</v>
      </c>
      <c r="F983" s="435"/>
      <c r="G983" s="59">
        <v>0.05</v>
      </c>
      <c r="H983" s="60">
        <f>G983*H979</f>
        <v>465.83333333333343</v>
      </c>
    </row>
    <row r="984" spans="2:9" s="12" customFormat="1" ht="15">
      <c r="B984" s="429" t="s">
        <v>67</v>
      </c>
      <c r="C984" s="430"/>
      <c r="D984" s="430"/>
      <c r="E984" s="430"/>
      <c r="F984" s="430"/>
      <c r="G984" s="431"/>
      <c r="H984" s="61">
        <f>+H983+H982+H981+H979</f>
        <v>10807.333333333336</v>
      </c>
    </row>
    <row r="985" spans="2:9" s="12" customFormat="1" ht="15">
      <c r="B985" s="449" t="s">
        <v>21</v>
      </c>
      <c r="C985" s="449"/>
      <c r="D985" s="449"/>
      <c r="E985" s="449"/>
      <c r="F985" s="449"/>
      <c r="G985" s="449"/>
      <c r="H985" s="13" t="s">
        <v>22</v>
      </c>
    </row>
    <row r="986" spans="2:9" s="14" customFormat="1" ht="39" customHeight="1">
      <c r="B986" s="450" t="s">
        <v>134</v>
      </c>
      <c r="C986" s="450"/>
      <c r="D986" s="450"/>
      <c r="E986" s="450"/>
      <c r="F986" s="450"/>
      <c r="G986" s="450"/>
      <c r="H986" s="15" t="s">
        <v>24</v>
      </c>
    </row>
    <row r="987" spans="2:9" s="12" customFormat="1" ht="15">
      <c r="B987" s="16"/>
      <c r="C987" s="17"/>
      <c r="D987" s="17"/>
      <c r="E987" s="18"/>
      <c r="F987" s="17"/>
      <c r="G987" s="17"/>
      <c r="H987" s="19"/>
    </row>
    <row r="988" spans="2:9" s="12" customFormat="1" ht="15">
      <c r="B988" s="444" t="s">
        <v>25</v>
      </c>
      <c r="C988" s="445"/>
      <c r="D988" s="445"/>
      <c r="E988" s="445"/>
      <c r="F988" s="445"/>
      <c r="G988" s="445"/>
      <c r="H988" s="446"/>
    </row>
    <row r="989" spans="2:9" s="12" customFormat="1" ht="15">
      <c r="B989" s="451" t="s">
        <v>26</v>
      </c>
      <c r="C989" s="452"/>
      <c r="D989" s="20" t="s">
        <v>16</v>
      </c>
      <c r="E989" s="21" t="s">
        <v>27</v>
      </c>
      <c r="F989" s="22" t="s">
        <v>28</v>
      </c>
      <c r="G989" s="20" t="s">
        <v>29</v>
      </c>
      <c r="H989" s="23" t="s">
        <v>30</v>
      </c>
    </row>
    <row r="990" spans="2:9" s="12" customFormat="1" ht="15">
      <c r="B990" s="447" t="s">
        <v>135</v>
      </c>
      <c r="C990" s="448"/>
      <c r="D990" s="24" t="s">
        <v>15</v>
      </c>
      <c r="E990" s="25">
        <v>3</v>
      </c>
      <c r="F990" s="26">
        <v>0.05</v>
      </c>
      <c r="G990" s="27">
        <v>7095</v>
      </c>
      <c r="H990" s="28">
        <f>+G990*E990+(G990*F990)</f>
        <v>21639.75</v>
      </c>
    </row>
    <row r="991" spans="2:9" s="12" customFormat="1" ht="15">
      <c r="B991" s="447" t="s">
        <v>136</v>
      </c>
      <c r="C991" s="448"/>
      <c r="D991" s="24" t="s">
        <v>16</v>
      </c>
      <c r="E991" s="25">
        <v>0.3</v>
      </c>
      <c r="F991" s="26">
        <v>0</v>
      </c>
      <c r="G991" s="27">
        <v>6270</v>
      </c>
      <c r="H991" s="28">
        <f>+G991*E991+(G991*F991)</f>
        <v>1881</v>
      </c>
    </row>
    <row r="992" spans="2:9" s="12" customFormat="1" ht="15">
      <c r="B992" s="447" t="s">
        <v>90</v>
      </c>
      <c r="C992" s="448"/>
      <c r="D992" s="24" t="s">
        <v>15</v>
      </c>
      <c r="E992" s="25">
        <v>2</v>
      </c>
      <c r="F992" s="26">
        <v>0.05</v>
      </c>
      <c r="G992" s="27">
        <v>495</v>
      </c>
      <c r="H992" s="28">
        <f>+G992*E992+(G992*F992)</f>
        <v>1014.75</v>
      </c>
    </row>
    <row r="993" spans="2:8" s="12" customFormat="1" ht="15">
      <c r="B993" s="447"/>
      <c r="C993" s="448"/>
      <c r="D993" s="24"/>
      <c r="E993" s="31"/>
      <c r="F993" s="32"/>
      <c r="G993" s="33" t="s">
        <v>43</v>
      </c>
      <c r="H993" s="34">
        <f>SUM(H990:H992)</f>
        <v>24535.5</v>
      </c>
    </row>
    <row r="994" spans="2:8" s="12" customFormat="1" ht="15">
      <c r="B994" s="444" t="s">
        <v>44</v>
      </c>
      <c r="C994" s="445"/>
      <c r="D994" s="445"/>
      <c r="E994" s="445"/>
      <c r="F994" s="445"/>
      <c r="G994" s="445"/>
      <c r="H994" s="446"/>
    </row>
    <row r="995" spans="2:8" s="12" customFormat="1" ht="15">
      <c r="B995" s="432" t="s">
        <v>45</v>
      </c>
      <c r="C995" s="433"/>
      <c r="D995" s="20" t="s">
        <v>16</v>
      </c>
      <c r="E995" s="21" t="s">
        <v>27</v>
      </c>
      <c r="F995" s="22"/>
      <c r="G995" s="20" t="s">
        <v>29</v>
      </c>
      <c r="H995" s="23" t="s">
        <v>30</v>
      </c>
    </row>
    <row r="996" spans="2:8" s="12" customFormat="1" ht="31.5" customHeight="1">
      <c r="B996" s="432" t="s">
        <v>46</v>
      </c>
      <c r="C996" s="433"/>
      <c r="D996" s="24" t="s">
        <v>47</v>
      </c>
      <c r="E996" s="35">
        <f>0.005/8</f>
        <v>6.2500000000000001E-4</v>
      </c>
      <c r="F996" s="36"/>
      <c r="G996" s="37">
        <f>2900000/30</f>
        <v>96666.666666666672</v>
      </c>
      <c r="H996" s="28">
        <f>+G996*E996</f>
        <v>60.416666666666671</v>
      </c>
    </row>
    <row r="997" spans="2:8" s="12" customFormat="1" ht="15">
      <c r="B997" s="432" t="s">
        <v>48</v>
      </c>
      <c r="C997" s="433"/>
      <c r="D997" s="24" t="s">
        <v>47</v>
      </c>
      <c r="E997" s="35">
        <f>0.025/8</f>
        <v>3.1250000000000002E-3</v>
      </c>
      <c r="F997" s="38"/>
      <c r="G997" s="39">
        <f>1900000/30</f>
        <v>63333.333333333336</v>
      </c>
      <c r="H997" s="28">
        <f>+G997*E997</f>
        <v>197.91666666666669</v>
      </c>
    </row>
    <row r="998" spans="2:8" s="12" customFormat="1" ht="15">
      <c r="B998" s="432" t="s">
        <v>49</v>
      </c>
      <c r="C998" s="433"/>
      <c r="D998" s="24" t="s">
        <v>47</v>
      </c>
      <c r="E998" s="35">
        <f>0.15/8</f>
        <v>1.8749999999999999E-2</v>
      </c>
      <c r="F998" s="38"/>
      <c r="G998" s="39">
        <f>1600000/30</f>
        <v>53333.333333333336</v>
      </c>
      <c r="H998" s="28">
        <f>+G998*E998</f>
        <v>1000</v>
      </c>
    </row>
    <row r="999" spans="2:8" s="12" customFormat="1" ht="15">
      <c r="B999" s="432" t="s">
        <v>50</v>
      </c>
      <c r="C999" s="433"/>
      <c r="D999" s="24" t="s">
        <v>47</v>
      </c>
      <c r="E999" s="35">
        <f>0.15/8</f>
        <v>1.8749999999999999E-2</v>
      </c>
      <c r="F999" s="38"/>
      <c r="G999" s="39">
        <f>1200000/30</f>
        <v>40000</v>
      </c>
      <c r="H999" s="28">
        <f>+G999*E999</f>
        <v>750</v>
      </c>
    </row>
    <row r="1000" spans="2:8" s="12" customFormat="1" ht="15">
      <c r="B1000" s="432"/>
      <c r="C1000" s="433"/>
      <c r="D1000" s="40"/>
      <c r="E1000" s="41"/>
      <c r="F1000" s="32"/>
      <c r="G1000" s="33" t="s">
        <v>51</v>
      </c>
      <c r="H1000" s="34">
        <f>SUM(H996:H999)</f>
        <v>2008.3333333333335</v>
      </c>
    </row>
    <row r="1001" spans="2:8" s="12" customFormat="1" ht="15">
      <c r="B1001" s="444" t="s">
        <v>52</v>
      </c>
      <c r="C1001" s="445"/>
      <c r="D1001" s="445"/>
      <c r="E1001" s="445"/>
      <c r="F1001" s="445"/>
      <c r="G1001" s="445"/>
      <c r="H1001" s="446"/>
    </row>
    <row r="1002" spans="2:8" s="12" customFormat="1" ht="15">
      <c r="B1002" s="432" t="s">
        <v>45</v>
      </c>
      <c r="C1002" s="433"/>
      <c r="D1002" s="20" t="s">
        <v>16</v>
      </c>
      <c r="E1002" s="21" t="s">
        <v>27</v>
      </c>
      <c r="F1002" s="22" t="s">
        <v>53</v>
      </c>
      <c r="G1002" s="20" t="s">
        <v>29</v>
      </c>
      <c r="H1002" s="23" t="s">
        <v>30</v>
      </c>
    </row>
    <row r="1003" spans="2:8" s="12" customFormat="1" ht="30.75" customHeight="1">
      <c r="B1003" s="432" t="s">
        <v>54</v>
      </c>
      <c r="C1003" s="433"/>
      <c r="D1003" s="24" t="s">
        <v>16</v>
      </c>
      <c r="E1003" s="35">
        <v>5.0000000000000001E-3</v>
      </c>
      <c r="F1003" s="42">
        <v>85000</v>
      </c>
      <c r="G1003" s="42">
        <v>85000</v>
      </c>
      <c r="H1003" s="28">
        <f>G1003*E1003</f>
        <v>425</v>
      </c>
    </row>
    <row r="1004" spans="2:8" s="12" customFormat="1" ht="27.75" customHeight="1">
      <c r="B1004" s="432" t="s">
        <v>55</v>
      </c>
      <c r="C1004" s="433"/>
      <c r="D1004" s="24" t="s">
        <v>16</v>
      </c>
      <c r="E1004" s="43">
        <v>5.0000000000000001E-3</v>
      </c>
      <c r="F1004" s="44">
        <v>170000</v>
      </c>
      <c r="G1004" s="44">
        <v>170000</v>
      </c>
      <c r="H1004" s="28">
        <f>G1004*E1004</f>
        <v>850</v>
      </c>
    </row>
    <row r="1005" spans="2:8" s="12" customFormat="1" ht="15">
      <c r="B1005" s="432"/>
      <c r="C1005" s="433"/>
      <c r="D1005" s="24"/>
      <c r="E1005" s="43"/>
      <c r="F1005" s="45"/>
      <c r="G1005" s="46"/>
      <c r="H1005" s="28"/>
    </row>
    <row r="1006" spans="2:8" s="12" customFormat="1" ht="15">
      <c r="B1006" s="432"/>
      <c r="C1006" s="433"/>
      <c r="D1006" s="24"/>
      <c r="E1006" s="43"/>
      <c r="F1006" s="45"/>
      <c r="G1006" s="46"/>
      <c r="H1006" s="28"/>
    </row>
    <row r="1007" spans="2:8" s="12" customFormat="1" ht="30">
      <c r="B1007" s="432"/>
      <c r="C1007" s="433"/>
      <c r="D1007" s="47"/>
      <c r="E1007" s="48"/>
      <c r="F1007" s="32"/>
      <c r="G1007" s="33" t="s">
        <v>56</v>
      </c>
      <c r="H1007" s="34">
        <f>SUM(H1003:H1006)</f>
        <v>1275</v>
      </c>
    </row>
    <row r="1008" spans="2:8" s="12" customFormat="1" ht="15">
      <c r="B1008" s="444" t="s">
        <v>57</v>
      </c>
      <c r="C1008" s="445"/>
      <c r="D1008" s="445"/>
      <c r="E1008" s="445"/>
      <c r="F1008" s="445"/>
      <c r="G1008" s="445"/>
      <c r="H1008" s="446"/>
    </row>
    <row r="1009" spans="2:9" s="12" customFormat="1" ht="30">
      <c r="B1009" s="432" t="s">
        <v>45</v>
      </c>
      <c r="C1009" s="433"/>
      <c r="D1009" s="20" t="s">
        <v>16</v>
      </c>
      <c r="E1009" s="21" t="s">
        <v>27</v>
      </c>
      <c r="F1009" s="22" t="s">
        <v>58</v>
      </c>
      <c r="G1009" s="20" t="s">
        <v>29</v>
      </c>
      <c r="H1009" s="23" t="s">
        <v>30</v>
      </c>
    </row>
    <row r="1010" spans="2:9" s="12" customFormat="1" ht="33.75" customHeight="1">
      <c r="B1010" s="432" t="s">
        <v>59</v>
      </c>
      <c r="C1010" s="433"/>
      <c r="D1010" s="24" t="s">
        <v>16</v>
      </c>
      <c r="E1010" s="35">
        <v>5.0000000000000001E-3</v>
      </c>
      <c r="F1010" s="42">
        <v>180000</v>
      </c>
      <c r="G1010" s="42">
        <v>180000</v>
      </c>
      <c r="H1010" s="28">
        <f>G1010*E1010</f>
        <v>900</v>
      </c>
    </row>
    <row r="1011" spans="2:9" s="12" customFormat="1" ht="31.5" customHeight="1">
      <c r="B1011" s="432" t="s">
        <v>60</v>
      </c>
      <c r="C1011" s="433"/>
      <c r="D1011" s="24" t="s">
        <v>16</v>
      </c>
      <c r="E1011" s="35">
        <v>5.0000000000000001E-3</v>
      </c>
      <c r="F1011" s="42">
        <v>6000</v>
      </c>
      <c r="G1011" s="42">
        <v>6000</v>
      </c>
      <c r="H1011" s="28">
        <f>G1011*E1011</f>
        <v>30</v>
      </c>
    </row>
    <row r="1012" spans="2:9" s="12" customFormat="1" ht="15">
      <c r="B1012" s="49"/>
      <c r="C1012" s="50"/>
      <c r="D1012" s="24"/>
      <c r="E1012" s="35"/>
      <c r="F1012" s="51"/>
      <c r="G1012" s="52"/>
      <c r="H1012" s="28"/>
    </row>
    <row r="1013" spans="2:9" s="12" customFormat="1" ht="15">
      <c r="B1013" s="432"/>
      <c r="C1013" s="436"/>
      <c r="D1013" s="20"/>
      <c r="E1013" s="35"/>
      <c r="F1013" s="51"/>
      <c r="G1013" s="52"/>
      <c r="H1013" s="28"/>
    </row>
    <row r="1014" spans="2:9" s="12" customFormat="1" ht="15">
      <c r="B1014" s="432"/>
      <c r="C1014" s="436"/>
      <c r="D1014" s="20"/>
      <c r="E1014" s="53"/>
      <c r="F1014" s="437" t="s">
        <v>61</v>
      </c>
      <c r="G1014" s="438"/>
      <c r="H1014" s="54">
        <f>SUM(H1010:H1013)</f>
        <v>930</v>
      </c>
      <c r="I1014" s="55">
        <f>H1014+H1007+H1000</f>
        <v>4213.3333333333339</v>
      </c>
    </row>
    <row r="1015" spans="2:9" s="14" customFormat="1" ht="15">
      <c r="B1015" s="439" t="s">
        <v>62</v>
      </c>
      <c r="C1015" s="440"/>
      <c r="D1015" s="440"/>
      <c r="E1015" s="440"/>
      <c r="F1015" s="440"/>
      <c r="G1015" s="441"/>
      <c r="H1015" s="56">
        <f>H1014+H1007+H1000+H993</f>
        <v>28748.833333333336</v>
      </c>
    </row>
    <row r="1016" spans="2:9" s="12" customFormat="1" ht="15">
      <c r="B1016" s="57"/>
      <c r="C1016" s="442"/>
      <c r="D1016" s="442"/>
      <c r="E1016" s="442"/>
      <c r="F1016" s="442"/>
      <c r="G1016" s="442"/>
      <c r="H1016" s="443"/>
    </row>
    <row r="1017" spans="2:9" s="14" customFormat="1" ht="15">
      <c r="B1017" s="432" t="s">
        <v>63</v>
      </c>
      <c r="C1017" s="433"/>
      <c r="D1017" s="58"/>
      <c r="E1017" s="434" t="s">
        <v>64</v>
      </c>
      <c r="F1017" s="435"/>
      <c r="G1017" s="59">
        <v>0.08</v>
      </c>
      <c r="H1017" s="60">
        <f>G1017*H1015</f>
        <v>2299.9066666666668</v>
      </c>
    </row>
    <row r="1018" spans="2:9" s="14" customFormat="1" ht="15">
      <c r="B1018" s="432" t="s">
        <v>65</v>
      </c>
      <c r="C1018" s="433"/>
      <c r="D1018" s="58"/>
      <c r="E1018" s="434" t="s">
        <v>64</v>
      </c>
      <c r="F1018" s="435"/>
      <c r="G1018" s="59">
        <v>0.03</v>
      </c>
      <c r="H1018" s="60">
        <f>H1015*G1018</f>
        <v>862.46500000000003</v>
      </c>
    </row>
    <row r="1019" spans="2:9" s="14" customFormat="1" ht="15">
      <c r="B1019" s="432" t="s">
        <v>66</v>
      </c>
      <c r="C1019" s="433"/>
      <c r="D1019" s="58"/>
      <c r="E1019" s="434" t="s">
        <v>64</v>
      </c>
      <c r="F1019" s="435"/>
      <c r="G1019" s="59">
        <v>0.05</v>
      </c>
      <c r="H1019" s="60">
        <f>G1019*H1015</f>
        <v>1437.4416666666668</v>
      </c>
    </row>
    <row r="1020" spans="2:9" s="12" customFormat="1" ht="15">
      <c r="B1020" s="429" t="s">
        <v>67</v>
      </c>
      <c r="C1020" s="430"/>
      <c r="D1020" s="430"/>
      <c r="E1020" s="430"/>
      <c r="F1020" s="430"/>
      <c r="G1020" s="431"/>
      <c r="H1020" s="61">
        <f>+H1019+H1018+H1017+H1015</f>
        <v>33348.646666666667</v>
      </c>
    </row>
    <row r="1022" spans="2:9" s="12" customFormat="1" ht="15">
      <c r="B1022" s="449" t="s">
        <v>21</v>
      </c>
      <c r="C1022" s="449"/>
      <c r="D1022" s="449"/>
      <c r="E1022" s="449"/>
      <c r="F1022" s="449"/>
      <c r="G1022" s="449"/>
      <c r="H1022" s="13" t="s">
        <v>22</v>
      </c>
    </row>
    <row r="1023" spans="2:9" s="14" customFormat="1" ht="39" customHeight="1">
      <c r="B1023" s="450" t="s">
        <v>137</v>
      </c>
      <c r="C1023" s="450"/>
      <c r="D1023" s="450"/>
      <c r="E1023" s="450"/>
      <c r="F1023" s="450"/>
      <c r="G1023" s="450"/>
      <c r="H1023" s="15" t="s">
        <v>24</v>
      </c>
    </row>
    <row r="1024" spans="2:9" s="12" customFormat="1" ht="15">
      <c r="B1024" s="16"/>
      <c r="C1024" s="17"/>
      <c r="D1024" s="17"/>
      <c r="E1024" s="18"/>
      <c r="F1024" s="17"/>
      <c r="G1024" s="17"/>
      <c r="H1024" s="19"/>
    </row>
    <row r="1025" spans="2:8" s="12" customFormat="1" ht="15">
      <c r="B1025" s="444" t="s">
        <v>25</v>
      </c>
      <c r="C1025" s="445"/>
      <c r="D1025" s="445"/>
      <c r="E1025" s="445"/>
      <c r="F1025" s="445"/>
      <c r="G1025" s="445"/>
      <c r="H1025" s="446"/>
    </row>
    <row r="1026" spans="2:8" s="12" customFormat="1" ht="15">
      <c r="B1026" s="451" t="s">
        <v>26</v>
      </c>
      <c r="C1026" s="452"/>
      <c r="D1026" s="20" t="s">
        <v>16</v>
      </c>
      <c r="E1026" s="21" t="s">
        <v>27</v>
      </c>
      <c r="F1026" s="22" t="s">
        <v>28</v>
      </c>
      <c r="G1026" s="20" t="s">
        <v>29</v>
      </c>
      <c r="H1026" s="23" t="s">
        <v>30</v>
      </c>
    </row>
    <row r="1027" spans="2:8" s="12" customFormat="1" ht="15">
      <c r="B1027" s="447" t="s">
        <v>135</v>
      </c>
      <c r="C1027" s="448"/>
      <c r="D1027" s="24" t="s">
        <v>15</v>
      </c>
      <c r="E1027" s="25">
        <v>2</v>
      </c>
      <c r="F1027" s="26">
        <v>0.05</v>
      </c>
      <c r="G1027" s="27">
        <v>7095</v>
      </c>
      <c r="H1027" s="28">
        <f>+G1027*E1027+(G1027*F1027)</f>
        <v>14544.75</v>
      </c>
    </row>
    <row r="1028" spans="2:8" s="12" customFormat="1" ht="15">
      <c r="B1028" s="447" t="s">
        <v>136</v>
      </c>
      <c r="C1028" s="448"/>
      <c r="D1028" s="24" t="s">
        <v>16</v>
      </c>
      <c r="E1028" s="25">
        <v>0.2</v>
      </c>
      <c r="F1028" s="26">
        <v>0</v>
      </c>
      <c r="G1028" s="27">
        <v>6270</v>
      </c>
      <c r="H1028" s="28">
        <f>+G1028*E1028+(G1028*F1028)</f>
        <v>1254</v>
      </c>
    </row>
    <row r="1029" spans="2:8" s="12" customFormat="1" ht="15">
      <c r="B1029" s="447" t="s">
        <v>90</v>
      </c>
      <c r="C1029" s="448"/>
      <c r="D1029" s="24" t="s">
        <v>15</v>
      </c>
      <c r="E1029" s="25">
        <v>2</v>
      </c>
      <c r="F1029" s="26">
        <v>0.05</v>
      </c>
      <c r="G1029" s="27">
        <v>495</v>
      </c>
      <c r="H1029" s="28">
        <f>+G1029*E1029+(G1029*F1029)</f>
        <v>1014.75</v>
      </c>
    </row>
    <row r="1030" spans="2:8" s="12" customFormat="1" ht="15">
      <c r="B1030" s="447"/>
      <c r="C1030" s="448"/>
      <c r="D1030" s="24"/>
      <c r="E1030" s="31"/>
      <c r="F1030" s="32"/>
      <c r="G1030" s="33" t="s">
        <v>43</v>
      </c>
      <c r="H1030" s="34">
        <f>SUM(H1027:H1029)</f>
        <v>16813.5</v>
      </c>
    </row>
    <row r="1031" spans="2:8" s="12" customFormat="1" ht="15">
      <c r="B1031" s="444" t="s">
        <v>44</v>
      </c>
      <c r="C1031" s="445"/>
      <c r="D1031" s="445"/>
      <c r="E1031" s="445"/>
      <c r="F1031" s="445"/>
      <c r="G1031" s="445"/>
      <c r="H1031" s="446"/>
    </row>
    <row r="1032" spans="2:8" s="12" customFormat="1" ht="15">
      <c r="B1032" s="432" t="s">
        <v>45</v>
      </c>
      <c r="C1032" s="433"/>
      <c r="D1032" s="20" t="s">
        <v>16</v>
      </c>
      <c r="E1032" s="21" t="s">
        <v>27</v>
      </c>
      <c r="F1032" s="22"/>
      <c r="G1032" s="20" t="s">
        <v>29</v>
      </c>
      <c r="H1032" s="23" t="s">
        <v>30</v>
      </c>
    </row>
    <row r="1033" spans="2:8" s="12" customFormat="1" ht="31.5" customHeight="1">
      <c r="B1033" s="432" t="s">
        <v>46</v>
      </c>
      <c r="C1033" s="433"/>
      <c r="D1033" s="24" t="s">
        <v>47</v>
      </c>
      <c r="E1033" s="35">
        <f>0.005/8</f>
        <v>6.2500000000000001E-4</v>
      </c>
      <c r="F1033" s="36"/>
      <c r="G1033" s="37">
        <f>2900000/30</f>
        <v>96666.666666666672</v>
      </c>
      <c r="H1033" s="28">
        <f>+G1033*E1033</f>
        <v>60.416666666666671</v>
      </c>
    </row>
    <row r="1034" spans="2:8" s="12" customFormat="1" ht="15">
      <c r="B1034" s="432" t="s">
        <v>48</v>
      </c>
      <c r="C1034" s="433"/>
      <c r="D1034" s="24" t="s">
        <v>47</v>
      </c>
      <c r="E1034" s="35">
        <f>0.025/8</f>
        <v>3.1250000000000002E-3</v>
      </c>
      <c r="F1034" s="38"/>
      <c r="G1034" s="39">
        <f>1900000/30</f>
        <v>63333.333333333336</v>
      </c>
      <c r="H1034" s="28">
        <f>+G1034*E1034</f>
        <v>197.91666666666669</v>
      </c>
    </row>
    <row r="1035" spans="2:8" s="12" customFormat="1" ht="15">
      <c r="B1035" s="432" t="s">
        <v>49</v>
      </c>
      <c r="C1035" s="433"/>
      <c r="D1035" s="24" t="s">
        <v>47</v>
      </c>
      <c r="E1035" s="35">
        <f>0.15/8</f>
        <v>1.8749999999999999E-2</v>
      </c>
      <c r="F1035" s="38"/>
      <c r="G1035" s="39">
        <f>1600000/30</f>
        <v>53333.333333333336</v>
      </c>
      <c r="H1035" s="28">
        <f>+G1035*E1035</f>
        <v>1000</v>
      </c>
    </row>
    <row r="1036" spans="2:8" s="12" customFormat="1" ht="15">
      <c r="B1036" s="432" t="s">
        <v>50</v>
      </c>
      <c r="C1036" s="433"/>
      <c r="D1036" s="24" t="s">
        <v>47</v>
      </c>
      <c r="E1036" s="35">
        <f>0.15/8</f>
        <v>1.8749999999999999E-2</v>
      </c>
      <c r="F1036" s="38"/>
      <c r="G1036" s="39">
        <f>1200000/30</f>
        <v>40000</v>
      </c>
      <c r="H1036" s="28">
        <f>+G1036*E1036</f>
        <v>750</v>
      </c>
    </row>
    <row r="1037" spans="2:8" s="12" customFormat="1" ht="15">
      <c r="B1037" s="432"/>
      <c r="C1037" s="433"/>
      <c r="D1037" s="40"/>
      <c r="E1037" s="41"/>
      <c r="F1037" s="32"/>
      <c r="G1037" s="33" t="s">
        <v>51</v>
      </c>
      <c r="H1037" s="34">
        <f>SUM(H1033:H1036)</f>
        <v>2008.3333333333335</v>
      </c>
    </row>
    <row r="1038" spans="2:8" s="12" customFormat="1" ht="15">
      <c r="B1038" s="444" t="s">
        <v>52</v>
      </c>
      <c r="C1038" s="445"/>
      <c r="D1038" s="445"/>
      <c r="E1038" s="445"/>
      <c r="F1038" s="445"/>
      <c r="G1038" s="445"/>
      <c r="H1038" s="446"/>
    </row>
    <row r="1039" spans="2:8" s="12" customFormat="1" ht="15">
      <c r="B1039" s="432" t="s">
        <v>45</v>
      </c>
      <c r="C1039" s="433"/>
      <c r="D1039" s="20" t="s">
        <v>16</v>
      </c>
      <c r="E1039" s="21" t="s">
        <v>27</v>
      </c>
      <c r="F1039" s="22" t="s">
        <v>53</v>
      </c>
      <c r="G1039" s="20" t="s">
        <v>29</v>
      </c>
      <c r="H1039" s="23" t="s">
        <v>30</v>
      </c>
    </row>
    <row r="1040" spans="2:8" s="12" customFormat="1" ht="30.75" customHeight="1">
      <c r="B1040" s="432" t="s">
        <v>54</v>
      </c>
      <c r="C1040" s="433"/>
      <c r="D1040" s="24" t="s">
        <v>16</v>
      </c>
      <c r="E1040" s="35">
        <v>5.0000000000000001E-3</v>
      </c>
      <c r="F1040" s="42">
        <v>85000</v>
      </c>
      <c r="G1040" s="42">
        <v>85000</v>
      </c>
      <c r="H1040" s="28">
        <f>G1040*E1040</f>
        <v>425</v>
      </c>
    </row>
    <row r="1041" spans="2:9" s="12" customFormat="1" ht="27.75" customHeight="1">
      <c r="B1041" s="432" t="s">
        <v>55</v>
      </c>
      <c r="C1041" s="433"/>
      <c r="D1041" s="24" t="s">
        <v>16</v>
      </c>
      <c r="E1041" s="43">
        <v>5.0000000000000001E-3</v>
      </c>
      <c r="F1041" s="44">
        <v>170000</v>
      </c>
      <c r="G1041" s="44">
        <v>170000</v>
      </c>
      <c r="H1041" s="28">
        <f>G1041*E1041</f>
        <v>850</v>
      </c>
    </row>
    <row r="1042" spans="2:9" s="12" customFormat="1" ht="15">
      <c r="B1042" s="432"/>
      <c r="C1042" s="433"/>
      <c r="D1042" s="24"/>
      <c r="E1042" s="43"/>
      <c r="F1042" s="45"/>
      <c r="G1042" s="46"/>
      <c r="H1042" s="28"/>
    </row>
    <row r="1043" spans="2:9" s="12" customFormat="1" ht="15">
      <c r="B1043" s="432"/>
      <c r="C1043" s="433"/>
      <c r="D1043" s="24"/>
      <c r="E1043" s="43"/>
      <c r="F1043" s="45"/>
      <c r="G1043" s="46"/>
      <c r="H1043" s="28"/>
    </row>
    <row r="1044" spans="2:9" s="12" customFormat="1" ht="30">
      <c r="B1044" s="432"/>
      <c r="C1044" s="433"/>
      <c r="D1044" s="47"/>
      <c r="E1044" s="48"/>
      <c r="F1044" s="32"/>
      <c r="G1044" s="33" t="s">
        <v>56</v>
      </c>
      <c r="H1044" s="34">
        <f>SUM(H1040:H1043)</f>
        <v>1275</v>
      </c>
    </row>
    <row r="1045" spans="2:9" s="12" customFormat="1" ht="15">
      <c r="B1045" s="444" t="s">
        <v>57</v>
      </c>
      <c r="C1045" s="445"/>
      <c r="D1045" s="445"/>
      <c r="E1045" s="445"/>
      <c r="F1045" s="445"/>
      <c r="G1045" s="445"/>
      <c r="H1045" s="446"/>
    </row>
    <row r="1046" spans="2:9" s="12" customFormat="1" ht="30">
      <c r="B1046" s="432" t="s">
        <v>45</v>
      </c>
      <c r="C1046" s="433"/>
      <c r="D1046" s="20" t="s">
        <v>16</v>
      </c>
      <c r="E1046" s="21" t="s">
        <v>27</v>
      </c>
      <c r="F1046" s="22" t="s">
        <v>58</v>
      </c>
      <c r="G1046" s="20" t="s">
        <v>29</v>
      </c>
      <c r="H1046" s="23" t="s">
        <v>30</v>
      </c>
    </row>
    <row r="1047" spans="2:9" s="12" customFormat="1" ht="33.75" customHeight="1">
      <c r="B1047" s="432" t="s">
        <v>59</v>
      </c>
      <c r="C1047" s="433"/>
      <c r="D1047" s="24" t="s">
        <v>16</v>
      </c>
      <c r="E1047" s="35">
        <v>5.0000000000000001E-3</v>
      </c>
      <c r="F1047" s="42">
        <v>180000</v>
      </c>
      <c r="G1047" s="42">
        <v>180000</v>
      </c>
      <c r="H1047" s="28">
        <f>G1047*E1047</f>
        <v>900</v>
      </c>
    </row>
    <row r="1048" spans="2:9" s="12" customFormat="1" ht="31.5" customHeight="1">
      <c r="B1048" s="432" t="s">
        <v>60</v>
      </c>
      <c r="C1048" s="433"/>
      <c r="D1048" s="24" t="s">
        <v>16</v>
      </c>
      <c r="E1048" s="35">
        <v>5.0000000000000001E-3</v>
      </c>
      <c r="F1048" s="42">
        <v>6000</v>
      </c>
      <c r="G1048" s="42">
        <v>6000</v>
      </c>
      <c r="H1048" s="28">
        <f>G1048*E1048</f>
        <v>30</v>
      </c>
    </row>
    <row r="1049" spans="2:9" s="12" customFormat="1" ht="15">
      <c r="B1049" s="49"/>
      <c r="C1049" s="50"/>
      <c r="D1049" s="24"/>
      <c r="E1049" s="35"/>
      <c r="F1049" s="51"/>
      <c r="G1049" s="52"/>
      <c r="H1049" s="28"/>
    </row>
    <row r="1050" spans="2:9" s="12" customFormat="1" ht="15">
      <c r="B1050" s="432"/>
      <c r="C1050" s="436"/>
      <c r="D1050" s="20"/>
      <c r="E1050" s="35"/>
      <c r="F1050" s="51"/>
      <c r="G1050" s="52"/>
      <c r="H1050" s="28"/>
    </row>
    <row r="1051" spans="2:9" s="12" customFormat="1" ht="15">
      <c r="B1051" s="432"/>
      <c r="C1051" s="436"/>
      <c r="D1051" s="20"/>
      <c r="E1051" s="53"/>
      <c r="F1051" s="437" t="s">
        <v>61</v>
      </c>
      <c r="G1051" s="438"/>
      <c r="H1051" s="54">
        <f>SUM(H1047:H1050)</f>
        <v>930</v>
      </c>
      <c r="I1051" s="55">
        <f>H1051+H1044+H1037</f>
        <v>4213.3333333333339</v>
      </c>
    </row>
    <row r="1052" spans="2:9" s="14" customFormat="1" ht="15">
      <c r="B1052" s="439" t="s">
        <v>62</v>
      </c>
      <c r="C1052" s="440"/>
      <c r="D1052" s="440"/>
      <c r="E1052" s="440"/>
      <c r="F1052" s="440"/>
      <c r="G1052" s="441"/>
      <c r="H1052" s="56">
        <f>H1051+H1044+H1037+H1030</f>
        <v>21026.833333333336</v>
      </c>
    </row>
    <row r="1053" spans="2:9" s="12" customFormat="1" ht="15">
      <c r="B1053" s="57"/>
      <c r="C1053" s="442"/>
      <c r="D1053" s="442"/>
      <c r="E1053" s="442"/>
      <c r="F1053" s="442"/>
      <c r="G1053" s="442"/>
      <c r="H1053" s="443"/>
    </row>
    <row r="1054" spans="2:9" s="14" customFormat="1" ht="15">
      <c r="B1054" s="432" t="s">
        <v>63</v>
      </c>
      <c r="C1054" s="433"/>
      <c r="D1054" s="58"/>
      <c r="E1054" s="434" t="s">
        <v>64</v>
      </c>
      <c r="F1054" s="435"/>
      <c r="G1054" s="59">
        <v>0.08</v>
      </c>
      <c r="H1054" s="60">
        <f>G1054*H1052</f>
        <v>1682.146666666667</v>
      </c>
    </row>
    <row r="1055" spans="2:9" s="14" customFormat="1" ht="15">
      <c r="B1055" s="432" t="s">
        <v>65</v>
      </c>
      <c r="C1055" s="433"/>
      <c r="D1055" s="58"/>
      <c r="E1055" s="434" t="s">
        <v>64</v>
      </c>
      <c r="F1055" s="435"/>
      <c r="G1055" s="59">
        <v>0.03</v>
      </c>
      <c r="H1055" s="60">
        <f>H1052*G1055</f>
        <v>630.80500000000006</v>
      </c>
    </row>
    <row r="1056" spans="2:9" s="14" customFormat="1" ht="15">
      <c r="B1056" s="432" t="s">
        <v>66</v>
      </c>
      <c r="C1056" s="433"/>
      <c r="D1056" s="58"/>
      <c r="E1056" s="434" t="s">
        <v>64</v>
      </c>
      <c r="F1056" s="435"/>
      <c r="G1056" s="59">
        <v>0.05</v>
      </c>
      <c r="H1056" s="60">
        <f>G1056*H1052</f>
        <v>1051.3416666666669</v>
      </c>
    </row>
    <row r="1057" spans="2:8" s="12" customFormat="1" ht="15">
      <c r="B1057" s="429" t="s">
        <v>67</v>
      </c>
      <c r="C1057" s="430"/>
      <c r="D1057" s="430"/>
      <c r="E1057" s="430"/>
      <c r="F1057" s="430"/>
      <c r="G1057" s="431"/>
      <c r="H1057" s="61">
        <f>+H1056+H1055+H1054+H1052</f>
        <v>24391.126666666671</v>
      </c>
    </row>
    <row r="1059" spans="2:8" s="12" customFormat="1" ht="15">
      <c r="B1059" s="449" t="s">
        <v>21</v>
      </c>
      <c r="C1059" s="449"/>
      <c r="D1059" s="449"/>
      <c r="E1059" s="449"/>
      <c r="F1059" s="449"/>
      <c r="G1059" s="449"/>
      <c r="H1059" s="13" t="s">
        <v>22</v>
      </c>
    </row>
    <row r="1060" spans="2:8" s="14" customFormat="1" ht="39" customHeight="1">
      <c r="B1060" s="450" t="s">
        <v>138</v>
      </c>
      <c r="C1060" s="450"/>
      <c r="D1060" s="450"/>
      <c r="E1060" s="450"/>
      <c r="F1060" s="450"/>
      <c r="G1060" s="450"/>
      <c r="H1060" s="15" t="s">
        <v>24</v>
      </c>
    </row>
    <row r="1061" spans="2:8" s="12" customFormat="1" ht="15">
      <c r="B1061" s="16"/>
      <c r="C1061" s="17"/>
      <c r="D1061" s="17"/>
      <c r="E1061" s="18"/>
      <c r="F1061" s="17"/>
      <c r="G1061" s="17"/>
      <c r="H1061" s="19"/>
    </row>
    <row r="1062" spans="2:8" s="12" customFormat="1" ht="15">
      <c r="B1062" s="444" t="s">
        <v>25</v>
      </c>
      <c r="C1062" s="445"/>
      <c r="D1062" s="445"/>
      <c r="E1062" s="445"/>
      <c r="F1062" s="445"/>
      <c r="G1062" s="445"/>
      <c r="H1062" s="446"/>
    </row>
    <row r="1063" spans="2:8" s="12" customFormat="1" ht="15">
      <c r="B1063" s="451" t="s">
        <v>26</v>
      </c>
      <c r="C1063" s="452"/>
      <c r="D1063" s="20" t="s">
        <v>16</v>
      </c>
      <c r="E1063" s="21" t="s">
        <v>27</v>
      </c>
      <c r="F1063" s="22" t="s">
        <v>28</v>
      </c>
      <c r="G1063" s="20" t="s">
        <v>29</v>
      </c>
      <c r="H1063" s="23" t="s">
        <v>30</v>
      </c>
    </row>
    <row r="1064" spans="2:8" s="12" customFormat="1" ht="15">
      <c r="B1064" s="447" t="s">
        <v>139</v>
      </c>
      <c r="C1064" s="448"/>
      <c r="D1064" s="24" t="s">
        <v>15</v>
      </c>
      <c r="E1064" s="25">
        <v>2</v>
      </c>
      <c r="F1064" s="26">
        <v>0.05</v>
      </c>
      <c r="G1064" s="27">
        <v>51150</v>
      </c>
      <c r="H1064" s="28">
        <f>+G1064*E1064+(G1064*F1064)</f>
        <v>104857.5</v>
      </c>
    </row>
    <row r="1065" spans="2:8" s="12" customFormat="1" ht="15">
      <c r="B1065" s="447" t="s">
        <v>140</v>
      </c>
      <c r="C1065" s="448"/>
      <c r="D1065" s="24" t="s">
        <v>16</v>
      </c>
      <c r="E1065" s="25">
        <v>0.7</v>
      </c>
      <c r="F1065" s="26">
        <v>0.05</v>
      </c>
      <c r="G1065" s="27">
        <v>3135</v>
      </c>
      <c r="H1065" s="28">
        <f>+G1065*E1065+(G1065*F1065)</f>
        <v>2351.25</v>
      </c>
    </row>
    <row r="1066" spans="2:8" s="12" customFormat="1" ht="15">
      <c r="B1066" s="447" t="s">
        <v>141</v>
      </c>
      <c r="C1066" s="448"/>
      <c r="D1066" s="24" t="s">
        <v>16</v>
      </c>
      <c r="E1066" s="25">
        <v>0.5</v>
      </c>
      <c r="F1066" s="26">
        <v>0</v>
      </c>
      <c r="G1066" s="27">
        <v>9240</v>
      </c>
      <c r="H1066" s="28">
        <f>+G1066*E1066+(G1066*F1066)</f>
        <v>4620</v>
      </c>
    </row>
    <row r="1067" spans="2:8" s="12" customFormat="1" ht="15">
      <c r="B1067" s="447" t="s">
        <v>142</v>
      </c>
      <c r="C1067" s="448"/>
      <c r="D1067" s="24" t="s">
        <v>16</v>
      </c>
      <c r="E1067" s="25">
        <v>0.5</v>
      </c>
      <c r="F1067" s="26">
        <v>0</v>
      </c>
      <c r="G1067" s="27">
        <v>5857.5</v>
      </c>
      <c r="H1067" s="28">
        <f>+G1067*E1067+(G1067*F1067)</f>
        <v>2928.75</v>
      </c>
    </row>
    <row r="1068" spans="2:8" s="12" customFormat="1" ht="15">
      <c r="B1068" s="447" t="s">
        <v>90</v>
      </c>
      <c r="C1068" s="448"/>
      <c r="D1068" s="24" t="s">
        <v>15</v>
      </c>
      <c r="E1068" s="25">
        <v>2</v>
      </c>
      <c r="F1068" s="26">
        <v>0.05</v>
      </c>
      <c r="G1068" s="27">
        <v>495</v>
      </c>
      <c r="H1068" s="28">
        <f>+G1068*E1068+(G1068*F1068)</f>
        <v>1014.75</v>
      </c>
    </row>
    <row r="1069" spans="2:8" s="12" customFormat="1" ht="15">
      <c r="B1069" s="447"/>
      <c r="C1069" s="448"/>
      <c r="D1069" s="24"/>
      <c r="E1069" s="31"/>
      <c r="F1069" s="32"/>
      <c r="G1069" s="33" t="s">
        <v>43</v>
      </c>
      <c r="H1069" s="34">
        <f>SUM(H1064:H1068)</f>
        <v>115772.25</v>
      </c>
    </row>
    <row r="1070" spans="2:8" s="12" customFormat="1" ht="15">
      <c r="B1070" s="444" t="s">
        <v>44</v>
      </c>
      <c r="C1070" s="445"/>
      <c r="D1070" s="445"/>
      <c r="E1070" s="445"/>
      <c r="F1070" s="445"/>
      <c r="G1070" s="445"/>
      <c r="H1070" s="446"/>
    </row>
    <row r="1071" spans="2:8" s="12" customFormat="1" ht="15">
      <c r="B1071" s="432" t="s">
        <v>45</v>
      </c>
      <c r="C1071" s="433"/>
      <c r="D1071" s="20" t="s">
        <v>16</v>
      </c>
      <c r="E1071" s="21" t="s">
        <v>27</v>
      </c>
      <c r="F1071" s="22"/>
      <c r="G1071" s="20" t="s">
        <v>29</v>
      </c>
      <c r="H1071" s="23" t="s">
        <v>30</v>
      </c>
    </row>
    <row r="1072" spans="2:8" s="12" customFormat="1" ht="31.5" customHeight="1">
      <c r="B1072" s="432" t="s">
        <v>46</v>
      </c>
      <c r="C1072" s="433"/>
      <c r="D1072" s="24" t="s">
        <v>47</v>
      </c>
      <c r="E1072" s="35">
        <f>0.005/8</f>
        <v>6.2500000000000001E-4</v>
      </c>
      <c r="F1072" s="36"/>
      <c r="G1072" s="37">
        <f>2900000/30</f>
        <v>96666.666666666672</v>
      </c>
      <c r="H1072" s="28">
        <f>+G1072*E1072</f>
        <v>60.416666666666671</v>
      </c>
    </row>
    <row r="1073" spans="2:8" s="12" customFormat="1" ht="15">
      <c r="B1073" s="432" t="s">
        <v>48</v>
      </c>
      <c r="C1073" s="433"/>
      <c r="D1073" s="24" t="s">
        <v>47</v>
      </c>
      <c r="E1073" s="35">
        <f>0.025/8</f>
        <v>3.1250000000000002E-3</v>
      </c>
      <c r="F1073" s="38"/>
      <c r="G1073" s="39">
        <f>1900000/30</f>
        <v>63333.333333333336</v>
      </c>
      <c r="H1073" s="28">
        <f>+G1073*E1073</f>
        <v>197.91666666666669</v>
      </c>
    </row>
    <row r="1074" spans="2:8" s="12" customFormat="1" ht="15">
      <c r="B1074" s="432" t="s">
        <v>49</v>
      </c>
      <c r="C1074" s="433"/>
      <c r="D1074" s="24" t="s">
        <v>47</v>
      </c>
      <c r="E1074" s="35">
        <f>2/8</f>
        <v>0.25</v>
      </c>
      <c r="F1074" s="38"/>
      <c r="G1074" s="39">
        <f>1600000/30</f>
        <v>53333.333333333336</v>
      </c>
      <c r="H1074" s="28">
        <f>+G1074*E1074</f>
        <v>13333.333333333334</v>
      </c>
    </row>
    <row r="1075" spans="2:8" s="12" customFormat="1" ht="15">
      <c r="B1075" s="432" t="s">
        <v>50</v>
      </c>
      <c r="C1075" s="433"/>
      <c r="D1075" s="24" t="s">
        <v>47</v>
      </c>
      <c r="E1075" s="35">
        <f>2/8</f>
        <v>0.25</v>
      </c>
      <c r="F1075" s="38"/>
      <c r="G1075" s="39">
        <f>1200000/30</f>
        <v>40000</v>
      </c>
      <c r="H1075" s="28">
        <f>+G1075*E1075</f>
        <v>10000</v>
      </c>
    </row>
    <row r="1076" spans="2:8" s="12" customFormat="1" ht="15">
      <c r="B1076" s="432"/>
      <c r="C1076" s="433"/>
      <c r="D1076" s="40"/>
      <c r="E1076" s="41"/>
      <c r="F1076" s="32"/>
      <c r="G1076" s="33" t="s">
        <v>51</v>
      </c>
      <c r="H1076" s="34">
        <f>SUM(H1072:H1075)</f>
        <v>23591.666666666668</v>
      </c>
    </row>
    <row r="1077" spans="2:8" s="12" customFormat="1" ht="15">
      <c r="B1077" s="444" t="s">
        <v>52</v>
      </c>
      <c r="C1077" s="445"/>
      <c r="D1077" s="445"/>
      <c r="E1077" s="445"/>
      <c r="F1077" s="445"/>
      <c r="G1077" s="445"/>
      <c r="H1077" s="446"/>
    </row>
    <row r="1078" spans="2:8" s="12" customFormat="1" ht="15">
      <c r="B1078" s="432" t="s">
        <v>45</v>
      </c>
      <c r="C1078" s="433"/>
      <c r="D1078" s="20" t="s">
        <v>16</v>
      </c>
      <c r="E1078" s="21" t="s">
        <v>27</v>
      </c>
      <c r="F1078" s="22" t="s">
        <v>53</v>
      </c>
      <c r="G1078" s="20" t="s">
        <v>29</v>
      </c>
      <c r="H1078" s="23" t="s">
        <v>30</v>
      </c>
    </row>
    <row r="1079" spans="2:8" s="12" customFormat="1" ht="30.75" customHeight="1">
      <c r="B1079" s="432" t="s">
        <v>54</v>
      </c>
      <c r="C1079" s="433"/>
      <c r="D1079" s="24" t="s">
        <v>16</v>
      </c>
      <c r="E1079" s="35">
        <v>2.5000000000000001E-2</v>
      </c>
      <c r="F1079" s="42">
        <v>85000</v>
      </c>
      <c r="G1079" s="42">
        <v>85000</v>
      </c>
      <c r="H1079" s="28">
        <f>G1079*E1079</f>
        <v>2125</v>
      </c>
    </row>
    <row r="1080" spans="2:8" s="12" customFormat="1" ht="27.75" customHeight="1">
      <c r="B1080" s="432" t="s">
        <v>55</v>
      </c>
      <c r="C1080" s="433"/>
      <c r="D1080" s="24" t="s">
        <v>16</v>
      </c>
      <c r="E1080" s="43">
        <v>2.5000000000000001E-2</v>
      </c>
      <c r="F1080" s="44">
        <v>170000</v>
      </c>
      <c r="G1080" s="44">
        <v>170000</v>
      </c>
      <c r="H1080" s="28">
        <f>G1080*E1080</f>
        <v>4250</v>
      </c>
    </row>
    <row r="1081" spans="2:8" s="12" customFormat="1" ht="15">
      <c r="B1081" s="432"/>
      <c r="C1081" s="433"/>
      <c r="D1081" s="24"/>
      <c r="E1081" s="43"/>
      <c r="F1081" s="45"/>
      <c r="G1081" s="46"/>
      <c r="H1081" s="28"/>
    </row>
    <row r="1082" spans="2:8" s="12" customFormat="1" ht="15">
      <c r="B1082" s="432"/>
      <c r="C1082" s="433"/>
      <c r="D1082" s="24"/>
      <c r="E1082" s="43"/>
      <c r="F1082" s="45"/>
      <c r="G1082" s="46"/>
      <c r="H1082" s="28"/>
    </row>
    <row r="1083" spans="2:8" s="12" customFormat="1" ht="30">
      <c r="B1083" s="432"/>
      <c r="C1083" s="433"/>
      <c r="D1083" s="47"/>
      <c r="E1083" s="48"/>
      <c r="F1083" s="32"/>
      <c r="G1083" s="33" t="s">
        <v>56</v>
      </c>
      <c r="H1083" s="34">
        <f>SUM(H1079:H1082)</f>
        <v>6375</v>
      </c>
    </row>
    <row r="1084" spans="2:8" s="12" customFormat="1" ht="15">
      <c r="B1084" s="444" t="s">
        <v>57</v>
      </c>
      <c r="C1084" s="445"/>
      <c r="D1084" s="445"/>
      <c r="E1084" s="445"/>
      <c r="F1084" s="445"/>
      <c r="G1084" s="445"/>
      <c r="H1084" s="446"/>
    </row>
    <row r="1085" spans="2:8" s="12" customFormat="1" ht="30">
      <c r="B1085" s="432" t="s">
        <v>45</v>
      </c>
      <c r="C1085" s="433"/>
      <c r="D1085" s="20" t="s">
        <v>16</v>
      </c>
      <c r="E1085" s="21" t="s">
        <v>27</v>
      </c>
      <c r="F1085" s="22" t="s">
        <v>58</v>
      </c>
      <c r="G1085" s="20" t="s">
        <v>29</v>
      </c>
      <c r="H1085" s="23" t="s">
        <v>30</v>
      </c>
    </row>
    <row r="1086" spans="2:8" s="12" customFormat="1" ht="33.75" customHeight="1">
      <c r="B1086" s="432" t="s">
        <v>59</v>
      </c>
      <c r="C1086" s="433"/>
      <c r="D1086" s="24" t="s">
        <v>16</v>
      </c>
      <c r="E1086" s="35">
        <v>2.5000000000000001E-2</v>
      </c>
      <c r="F1086" s="42">
        <v>180000</v>
      </c>
      <c r="G1086" s="42">
        <v>180000</v>
      </c>
      <c r="H1086" s="28">
        <f>G1086*E1086</f>
        <v>4500</v>
      </c>
    </row>
    <row r="1087" spans="2:8" s="12" customFormat="1" ht="31.5" customHeight="1">
      <c r="B1087" s="432" t="s">
        <v>60</v>
      </c>
      <c r="C1087" s="433"/>
      <c r="D1087" s="24" t="s">
        <v>16</v>
      </c>
      <c r="E1087" s="35">
        <v>2.5000000000000001E-2</v>
      </c>
      <c r="F1087" s="42">
        <v>6000</v>
      </c>
      <c r="G1087" s="42">
        <v>6000</v>
      </c>
      <c r="H1087" s="28">
        <f>G1087*E1087</f>
        <v>150</v>
      </c>
    </row>
    <row r="1088" spans="2:8" s="12" customFormat="1" ht="15">
      <c r="B1088" s="49"/>
      <c r="C1088" s="50"/>
      <c r="D1088" s="24"/>
      <c r="E1088" s="35"/>
      <c r="F1088" s="51"/>
      <c r="G1088" s="52"/>
      <c r="H1088" s="28"/>
    </row>
    <row r="1089" spans="2:9" s="12" customFormat="1" ht="15">
      <c r="B1089" s="432"/>
      <c r="C1089" s="436"/>
      <c r="D1089" s="20"/>
      <c r="E1089" s="35"/>
      <c r="F1089" s="51"/>
      <c r="G1089" s="52"/>
      <c r="H1089" s="28"/>
    </row>
    <row r="1090" spans="2:9" s="12" customFormat="1" ht="15">
      <c r="B1090" s="432"/>
      <c r="C1090" s="436"/>
      <c r="D1090" s="20"/>
      <c r="E1090" s="53"/>
      <c r="F1090" s="437" t="s">
        <v>61</v>
      </c>
      <c r="G1090" s="438"/>
      <c r="H1090" s="54">
        <f>SUM(H1086:H1089)</f>
        <v>4650</v>
      </c>
      <c r="I1090" s="55">
        <f>H1090+H1083+H1076</f>
        <v>34616.666666666672</v>
      </c>
    </row>
    <row r="1091" spans="2:9" s="14" customFormat="1" ht="15">
      <c r="B1091" s="439" t="s">
        <v>62</v>
      </c>
      <c r="C1091" s="440"/>
      <c r="D1091" s="440"/>
      <c r="E1091" s="440"/>
      <c r="F1091" s="440"/>
      <c r="G1091" s="441"/>
      <c r="H1091" s="56">
        <f>H1090+H1083+H1076+H1069</f>
        <v>150388.91666666669</v>
      </c>
    </row>
    <row r="1092" spans="2:9" s="12" customFormat="1" ht="15">
      <c r="B1092" s="57"/>
      <c r="C1092" s="442"/>
      <c r="D1092" s="442"/>
      <c r="E1092" s="442"/>
      <c r="F1092" s="442"/>
      <c r="G1092" s="442"/>
      <c r="H1092" s="443"/>
    </row>
    <row r="1093" spans="2:9" s="14" customFormat="1" ht="15">
      <c r="B1093" s="432" t="s">
        <v>63</v>
      </c>
      <c r="C1093" s="433"/>
      <c r="D1093" s="58"/>
      <c r="E1093" s="434" t="s">
        <v>64</v>
      </c>
      <c r="F1093" s="435"/>
      <c r="G1093" s="59">
        <v>0.08</v>
      </c>
      <c r="H1093" s="60">
        <f>G1093*H1091</f>
        <v>12031.113333333335</v>
      </c>
    </row>
    <row r="1094" spans="2:9" s="14" customFormat="1" ht="15">
      <c r="B1094" s="432" t="s">
        <v>65</v>
      </c>
      <c r="C1094" s="433"/>
      <c r="D1094" s="58"/>
      <c r="E1094" s="434" t="s">
        <v>64</v>
      </c>
      <c r="F1094" s="435"/>
      <c r="G1094" s="59">
        <v>0.03</v>
      </c>
      <c r="H1094" s="60">
        <f>H1091*G1094</f>
        <v>4511.6675000000005</v>
      </c>
    </row>
    <row r="1095" spans="2:9" s="14" customFormat="1" ht="15">
      <c r="B1095" s="432" t="s">
        <v>66</v>
      </c>
      <c r="C1095" s="433"/>
      <c r="D1095" s="58"/>
      <c r="E1095" s="434" t="s">
        <v>64</v>
      </c>
      <c r="F1095" s="435"/>
      <c r="G1095" s="59">
        <v>0.05</v>
      </c>
      <c r="H1095" s="60">
        <f>G1095*H1091</f>
        <v>7519.445833333335</v>
      </c>
    </row>
    <row r="1096" spans="2:9" s="12" customFormat="1" ht="15">
      <c r="B1096" s="429" t="s">
        <v>67</v>
      </c>
      <c r="C1096" s="430"/>
      <c r="D1096" s="430"/>
      <c r="E1096" s="430"/>
      <c r="F1096" s="430"/>
      <c r="G1096" s="431"/>
      <c r="H1096" s="61">
        <f>+H1095+H1094+H1093+H1091</f>
        <v>174451.14333333337</v>
      </c>
    </row>
    <row r="1098" spans="2:9" s="62" customFormat="1" ht="15">
      <c r="B1098" s="474" t="s">
        <v>21</v>
      </c>
      <c r="C1098" s="474"/>
      <c r="D1098" s="474"/>
      <c r="E1098" s="474"/>
      <c r="F1098" s="474"/>
      <c r="G1098" s="474"/>
      <c r="H1098" s="63" t="s">
        <v>22</v>
      </c>
    </row>
    <row r="1099" spans="2:9" s="64" customFormat="1" ht="39" customHeight="1">
      <c r="B1099" s="450" t="s">
        <v>143</v>
      </c>
      <c r="C1099" s="450"/>
      <c r="D1099" s="450"/>
      <c r="E1099" s="450"/>
      <c r="F1099" s="450"/>
      <c r="G1099" s="450"/>
      <c r="H1099" s="15" t="s">
        <v>24</v>
      </c>
    </row>
    <row r="1100" spans="2:9" s="62" customFormat="1" ht="6" customHeight="1">
      <c r="B1100" s="65"/>
      <c r="C1100" s="66"/>
      <c r="D1100" s="66"/>
      <c r="E1100" s="67"/>
      <c r="F1100" s="66"/>
      <c r="G1100" s="66"/>
      <c r="H1100" s="68"/>
    </row>
    <row r="1101" spans="2:9" s="62" customFormat="1" ht="15">
      <c r="B1101" s="466" t="s">
        <v>25</v>
      </c>
      <c r="C1101" s="467"/>
      <c r="D1101" s="467"/>
      <c r="E1101" s="467"/>
      <c r="F1101" s="467"/>
      <c r="G1101" s="467"/>
      <c r="H1101" s="468"/>
    </row>
    <row r="1102" spans="2:9" s="62" customFormat="1" ht="23.25" customHeight="1">
      <c r="B1102" s="475" t="s">
        <v>26</v>
      </c>
      <c r="C1102" s="476"/>
      <c r="D1102" s="69" t="s">
        <v>16</v>
      </c>
      <c r="E1102" s="70" t="s">
        <v>27</v>
      </c>
      <c r="F1102" s="71" t="s">
        <v>28</v>
      </c>
      <c r="G1102" s="69" t="s">
        <v>29</v>
      </c>
      <c r="H1102" s="72" t="s">
        <v>30</v>
      </c>
    </row>
    <row r="1103" spans="2:9" s="12" customFormat="1" ht="15">
      <c r="B1103" s="447" t="s">
        <v>144</v>
      </c>
      <c r="C1103" s="448"/>
      <c r="D1103" s="24" t="s">
        <v>15</v>
      </c>
      <c r="E1103" s="25">
        <v>2</v>
      </c>
      <c r="F1103" s="29">
        <v>0.05</v>
      </c>
      <c r="G1103" s="30">
        <v>75900</v>
      </c>
      <c r="H1103" s="28">
        <f t="shared" ref="H1103:H1108" si="12">+G1103*E1103+(G1103*F1103)</f>
        <v>155595</v>
      </c>
    </row>
    <row r="1104" spans="2:9" s="12" customFormat="1" ht="15">
      <c r="B1104" s="447" t="s">
        <v>145</v>
      </c>
      <c r="C1104" s="448"/>
      <c r="D1104" s="24" t="s">
        <v>16</v>
      </c>
      <c r="E1104" s="25">
        <v>0.3</v>
      </c>
      <c r="F1104" s="26">
        <v>0</v>
      </c>
      <c r="G1104" s="27">
        <v>7425</v>
      </c>
      <c r="H1104" s="28">
        <f t="shared" si="12"/>
        <v>2227.5</v>
      </c>
    </row>
    <row r="1105" spans="2:8" s="12" customFormat="1" ht="15">
      <c r="B1105" s="447" t="s">
        <v>146</v>
      </c>
      <c r="C1105" s="448"/>
      <c r="D1105" s="24" t="s">
        <v>16</v>
      </c>
      <c r="E1105" s="25">
        <v>0.3</v>
      </c>
      <c r="F1105" s="26">
        <v>0.05</v>
      </c>
      <c r="G1105" s="27">
        <v>15015</v>
      </c>
      <c r="H1105" s="28">
        <f t="shared" si="12"/>
        <v>5255.25</v>
      </c>
    </row>
    <row r="1106" spans="2:8" s="12" customFormat="1" ht="15">
      <c r="B1106" s="447" t="s">
        <v>101</v>
      </c>
      <c r="C1106" s="448"/>
      <c r="D1106" s="24" t="s">
        <v>15</v>
      </c>
      <c r="E1106" s="25">
        <v>0.1</v>
      </c>
      <c r="F1106" s="26">
        <v>0.01</v>
      </c>
      <c r="G1106" s="27">
        <v>15345</v>
      </c>
      <c r="H1106" s="28">
        <f t="shared" si="12"/>
        <v>1687.95</v>
      </c>
    </row>
    <row r="1107" spans="2:8" s="62" customFormat="1" ht="15">
      <c r="B1107" s="472" t="s">
        <v>102</v>
      </c>
      <c r="C1107" s="473"/>
      <c r="D1107" s="73" t="s">
        <v>15</v>
      </c>
      <c r="E1107" s="74">
        <v>0.1</v>
      </c>
      <c r="F1107" s="75">
        <v>0.01</v>
      </c>
      <c r="G1107" s="76">
        <v>2062.5</v>
      </c>
      <c r="H1107" s="77">
        <f t="shared" si="12"/>
        <v>226.875</v>
      </c>
    </row>
    <row r="1108" spans="2:8" s="12" customFormat="1" ht="15">
      <c r="B1108" s="447" t="s">
        <v>147</v>
      </c>
      <c r="C1108" s="448"/>
      <c r="D1108" s="24" t="s">
        <v>15</v>
      </c>
      <c r="E1108" s="25">
        <v>2</v>
      </c>
      <c r="F1108" s="26">
        <v>0.05</v>
      </c>
      <c r="G1108" s="27">
        <v>495</v>
      </c>
      <c r="H1108" s="28">
        <f t="shared" si="12"/>
        <v>1014.75</v>
      </c>
    </row>
    <row r="1109" spans="2:8" s="62" customFormat="1" ht="23.25" customHeight="1">
      <c r="B1109" s="472"/>
      <c r="C1109" s="473"/>
      <c r="D1109" s="73"/>
      <c r="E1109" s="78"/>
      <c r="F1109" s="79"/>
      <c r="G1109" s="80" t="s">
        <v>43</v>
      </c>
      <c r="H1109" s="81">
        <f>SUM(H1103:H1108)</f>
        <v>166007.32500000001</v>
      </c>
    </row>
    <row r="1110" spans="2:8" s="62" customFormat="1" ht="23.25" customHeight="1">
      <c r="B1110" s="466" t="s">
        <v>44</v>
      </c>
      <c r="C1110" s="467"/>
      <c r="D1110" s="467"/>
      <c r="E1110" s="467"/>
      <c r="F1110" s="467"/>
      <c r="G1110" s="467"/>
      <c r="H1110" s="468"/>
    </row>
    <row r="1111" spans="2:8" s="62" customFormat="1" ht="23.25" customHeight="1">
      <c r="B1111" s="453" t="s">
        <v>45</v>
      </c>
      <c r="C1111" s="454"/>
      <c r="D1111" s="69" t="s">
        <v>16</v>
      </c>
      <c r="E1111" s="70" t="s">
        <v>27</v>
      </c>
      <c r="F1111" s="71"/>
      <c r="G1111" s="69" t="s">
        <v>29</v>
      </c>
      <c r="H1111" s="72" t="s">
        <v>30</v>
      </c>
    </row>
    <row r="1112" spans="2:8" s="62" customFormat="1" ht="23.25" customHeight="1">
      <c r="B1112" s="453" t="s">
        <v>46</v>
      </c>
      <c r="C1112" s="454"/>
      <c r="D1112" s="73" t="s">
        <v>47</v>
      </c>
      <c r="E1112" s="82">
        <f>0.01/8</f>
        <v>1.25E-3</v>
      </c>
      <c r="F1112" s="83"/>
      <c r="G1112" s="84">
        <f>2900000/30</f>
        <v>96666.666666666672</v>
      </c>
      <c r="H1112" s="77">
        <f>+G1112*E1112</f>
        <v>120.83333333333334</v>
      </c>
    </row>
    <row r="1113" spans="2:8" s="62" customFormat="1" ht="23.25" customHeight="1">
      <c r="B1113" s="453" t="s">
        <v>48</v>
      </c>
      <c r="C1113" s="454"/>
      <c r="D1113" s="73" t="s">
        <v>47</v>
      </c>
      <c r="E1113" s="82">
        <f>0.01/8</f>
        <v>1.25E-3</v>
      </c>
      <c r="F1113" s="85"/>
      <c r="G1113" s="86">
        <f>1900000/30</f>
        <v>63333.333333333336</v>
      </c>
      <c r="H1113" s="77">
        <f>+G1113*E1113</f>
        <v>79.166666666666671</v>
      </c>
    </row>
    <row r="1114" spans="2:8" s="62" customFormat="1" ht="23.25" customHeight="1">
      <c r="B1114" s="453" t="s">
        <v>49</v>
      </c>
      <c r="C1114" s="454"/>
      <c r="D1114" s="73" t="s">
        <v>47</v>
      </c>
      <c r="E1114" s="82">
        <f>2/8</f>
        <v>0.25</v>
      </c>
      <c r="F1114" s="85"/>
      <c r="G1114" s="86">
        <f>1600000/30</f>
        <v>53333.333333333336</v>
      </c>
      <c r="H1114" s="77">
        <f>+G1114*E1114</f>
        <v>13333.333333333334</v>
      </c>
    </row>
    <row r="1115" spans="2:8" s="62" customFormat="1" ht="23.25" customHeight="1">
      <c r="B1115" s="453" t="s">
        <v>50</v>
      </c>
      <c r="C1115" s="454"/>
      <c r="D1115" s="73" t="s">
        <v>47</v>
      </c>
      <c r="E1115" s="82">
        <f>2/8</f>
        <v>0.25</v>
      </c>
      <c r="F1115" s="85"/>
      <c r="G1115" s="86">
        <f>1200000/30</f>
        <v>40000</v>
      </c>
      <c r="H1115" s="77">
        <f>+G1115*E1115</f>
        <v>10000</v>
      </c>
    </row>
    <row r="1116" spans="2:8" s="62" customFormat="1" ht="23.25" customHeight="1">
      <c r="B1116" s="453"/>
      <c r="C1116" s="454"/>
      <c r="D1116" s="87"/>
      <c r="E1116" s="88"/>
      <c r="F1116" s="79"/>
      <c r="G1116" s="80" t="s">
        <v>51</v>
      </c>
      <c r="H1116" s="81">
        <f>SUM(H1112:H1115)</f>
        <v>23533.333333333336</v>
      </c>
    </row>
    <row r="1117" spans="2:8" s="62" customFormat="1" ht="23.25" customHeight="1">
      <c r="B1117" s="466" t="s">
        <v>52</v>
      </c>
      <c r="C1117" s="467"/>
      <c r="D1117" s="467"/>
      <c r="E1117" s="467"/>
      <c r="F1117" s="467"/>
      <c r="G1117" s="467"/>
      <c r="H1117" s="468"/>
    </row>
    <row r="1118" spans="2:8" s="62" customFormat="1" ht="23.25" customHeight="1">
      <c r="B1118" s="453" t="s">
        <v>45</v>
      </c>
      <c r="C1118" s="454"/>
      <c r="D1118" s="20" t="s">
        <v>16</v>
      </c>
      <c r="E1118" s="21" t="s">
        <v>27</v>
      </c>
      <c r="F1118" s="22" t="s">
        <v>53</v>
      </c>
      <c r="G1118" s="20" t="s">
        <v>29</v>
      </c>
      <c r="H1118" s="23" t="s">
        <v>30</v>
      </c>
    </row>
    <row r="1119" spans="2:8" s="62" customFormat="1" ht="23.25" customHeight="1">
      <c r="B1119" s="453" t="s">
        <v>54</v>
      </c>
      <c r="C1119" s="454"/>
      <c r="D1119" s="24" t="s">
        <v>16</v>
      </c>
      <c r="E1119" s="35">
        <v>0.05</v>
      </c>
      <c r="F1119" s="42">
        <v>85000</v>
      </c>
      <c r="G1119" s="42">
        <v>85000</v>
      </c>
      <c r="H1119" s="77">
        <f>G1119*E1119</f>
        <v>4250</v>
      </c>
    </row>
    <row r="1120" spans="2:8" s="62" customFormat="1" ht="23.25" customHeight="1">
      <c r="B1120" s="453" t="s">
        <v>55</v>
      </c>
      <c r="C1120" s="454"/>
      <c r="D1120" s="24" t="s">
        <v>16</v>
      </c>
      <c r="E1120" s="43">
        <v>0.05</v>
      </c>
      <c r="F1120" s="44">
        <v>170000</v>
      </c>
      <c r="G1120" s="44">
        <v>250000</v>
      </c>
      <c r="H1120" s="77">
        <f>G1120*E1120</f>
        <v>12500</v>
      </c>
    </row>
    <row r="1121" spans="2:9" s="62" customFormat="1" ht="23.25" customHeight="1">
      <c r="B1121" s="453"/>
      <c r="C1121" s="454"/>
      <c r="D1121" s="24"/>
      <c r="E1121" s="43"/>
      <c r="F1121" s="45"/>
      <c r="G1121" s="46"/>
      <c r="H1121" s="77"/>
    </row>
    <row r="1122" spans="2:9" s="62" customFormat="1" ht="23.25" customHeight="1">
      <c r="B1122" s="453"/>
      <c r="C1122" s="454"/>
      <c r="D1122" s="24"/>
      <c r="E1122" s="43"/>
      <c r="F1122" s="45"/>
      <c r="G1122" s="46"/>
      <c r="H1122" s="77"/>
    </row>
    <row r="1123" spans="2:9" s="62" customFormat="1" ht="23.25" customHeight="1">
      <c r="B1123" s="453"/>
      <c r="C1123" s="454"/>
      <c r="D1123" s="89"/>
      <c r="E1123" s="90"/>
      <c r="F1123" s="79"/>
      <c r="G1123" s="80" t="s">
        <v>56</v>
      </c>
      <c r="H1123" s="81">
        <f>SUM(H1119:H1122)</f>
        <v>16750</v>
      </c>
    </row>
    <row r="1124" spans="2:9" s="62" customFormat="1" ht="23.25" customHeight="1">
      <c r="B1124" s="466" t="s">
        <v>57</v>
      </c>
      <c r="C1124" s="467"/>
      <c r="D1124" s="467"/>
      <c r="E1124" s="467"/>
      <c r="F1124" s="467"/>
      <c r="G1124" s="467"/>
      <c r="H1124" s="468"/>
    </row>
    <row r="1125" spans="2:9" s="62" customFormat="1" ht="23.25" customHeight="1">
      <c r="B1125" s="453" t="s">
        <v>45</v>
      </c>
      <c r="C1125" s="454"/>
      <c r="D1125" s="20" t="s">
        <v>16</v>
      </c>
      <c r="E1125" s="21" t="s">
        <v>27</v>
      </c>
      <c r="F1125" s="22" t="s">
        <v>58</v>
      </c>
      <c r="G1125" s="20" t="s">
        <v>29</v>
      </c>
      <c r="H1125" s="23" t="s">
        <v>30</v>
      </c>
    </row>
    <row r="1126" spans="2:9" s="62" customFormat="1" ht="23.25" customHeight="1">
      <c r="B1126" s="453" t="s">
        <v>59</v>
      </c>
      <c r="C1126" s="454"/>
      <c r="D1126" s="73" t="s">
        <v>16</v>
      </c>
      <c r="E1126" s="35">
        <v>5.0000000000000001E-3</v>
      </c>
      <c r="F1126" s="42">
        <v>180000</v>
      </c>
      <c r="G1126" s="42">
        <v>180000</v>
      </c>
      <c r="H1126" s="77">
        <f>F1126*E1126</f>
        <v>900</v>
      </c>
    </row>
    <row r="1127" spans="2:9" s="62" customFormat="1" ht="23.25" customHeight="1">
      <c r="B1127" s="453" t="s">
        <v>60</v>
      </c>
      <c r="C1127" s="454"/>
      <c r="D1127" s="73" t="s">
        <v>16</v>
      </c>
      <c r="E1127" s="43">
        <v>5.0000000000000001E-3</v>
      </c>
      <c r="F1127" s="42">
        <v>6000</v>
      </c>
      <c r="G1127" s="42">
        <v>6000</v>
      </c>
      <c r="H1127" s="77">
        <f>F1127*E1127</f>
        <v>30</v>
      </c>
    </row>
    <row r="1128" spans="2:9" s="62" customFormat="1" ht="23.25" customHeight="1">
      <c r="B1128" s="91"/>
      <c r="C1128" s="92"/>
      <c r="D1128" s="73"/>
      <c r="E1128" s="82"/>
      <c r="F1128" s="93"/>
      <c r="G1128" s="94"/>
      <c r="H1128" s="77"/>
    </row>
    <row r="1129" spans="2:9" s="62" customFormat="1" ht="23.25" customHeight="1">
      <c r="B1129" s="453"/>
      <c r="C1129" s="463"/>
      <c r="D1129" s="20"/>
      <c r="E1129" s="82"/>
      <c r="F1129" s="93"/>
      <c r="G1129" s="94"/>
      <c r="H1129" s="77"/>
    </row>
    <row r="1130" spans="2:9" s="62" customFormat="1" ht="23.25" customHeight="1">
      <c r="B1130" s="453"/>
      <c r="C1130" s="463"/>
      <c r="D1130" s="69"/>
      <c r="E1130" s="95"/>
      <c r="F1130" s="464" t="s">
        <v>61</v>
      </c>
      <c r="G1130" s="465"/>
      <c r="H1130" s="96">
        <f>SUM(H1126:H1129)</f>
        <v>930</v>
      </c>
      <c r="I1130" s="55">
        <f>H1130+H1123+H1116</f>
        <v>41213.333333333336</v>
      </c>
    </row>
    <row r="1131" spans="2:9" s="64" customFormat="1" ht="23.25" customHeight="1">
      <c r="B1131" s="458" t="s">
        <v>62</v>
      </c>
      <c r="C1131" s="459"/>
      <c r="D1131" s="459"/>
      <c r="E1131" s="459"/>
      <c r="F1131" s="459"/>
      <c r="G1131" s="460"/>
      <c r="H1131" s="97">
        <f>H1130+H1123+H1116+H1109</f>
        <v>207220.65833333335</v>
      </c>
    </row>
    <row r="1132" spans="2:9" s="62" customFormat="1" ht="9" customHeight="1">
      <c r="B1132" s="98"/>
      <c r="C1132" s="461"/>
      <c r="D1132" s="461"/>
      <c r="E1132" s="461"/>
      <c r="F1132" s="461"/>
      <c r="G1132" s="461"/>
      <c r="H1132" s="462"/>
    </row>
    <row r="1133" spans="2:9" s="64" customFormat="1" ht="36" customHeight="1">
      <c r="B1133" s="453" t="s">
        <v>63</v>
      </c>
      <c r="C1133" s="454"/>
      <c r="D1133" s="99"/>
      <c r="E1133" s="434" t="s">
        <v>64</v>
      </c>
      <c r="F1133" s="435"/>
      <c r="G1133" s="100">
        <v>0.08</v>
      </c>
      <c r="H1133" s="101">
        <f>H1131*G1133</f>
        <v>16577.652666666669</v>
      </c>
    </row>
    <row r="1134" spans="2:9" s="64" customFormat="1" ht="30.75" customHeight="1">
      <c r="B1134" s="453" t="s">
        <v>65</v>
      </c>
      <c r="C1134" s="454"/>
      <c r="D1134" s="99"/>
      <c r="E1134" s="434" t="s">
        <v>64</v>
      </c>
      <c r="F1134" s="435"/>
      <c r="G1134" s="100">
        <v>0.03</v>
      </c>
      <c r="H1134" s="101">
        <f>H1131*G1134</f>
        <v>6216.6197500000007</v>
      </c>
    </row>
    <row r="1135" spans="2:9" s="64" customFormat="1" ht="30.75" customHeight="1">
      <c r="B1135" s="453" t="s">
        <v>66</v>
      </c>
      <c r="C1135" s="454"/>
      <c r="D1135" s="99"/>
      <c r="E1135" s="434" t="s">
        <v>64</v>
      </c>
      <c r="F1135" s="435"/>
      <c r="G1135" s="100">
        <v>0.05</v>
      </c>
      <c r="H1135" s="101">
        <f>H1131*G1135</f>
        <v>10361.032916666669</v>
      </c>
    </row>
    <row r="1136" spans="2:9" s="62" customFormat="1" ht="30.75" customHeight="1">
      <c r="B1136" s="455" t="s">
        <v>67</v>
      </c>
      <c r="C1136" s="456"/>
      <c r="D1136" s="456"/>
      <c r="E1136" s="456"/>
      <c r="F1136" s="456"/>
      <c r="G1136" s="457"/>
      <c r="H1136" s="102">
        <f>+H1135+H1134+H1133+H1131</f>
        <v>240375.96366666671</v>
      </c>
    </row>
    <row r="1138" spans="2:8" s="62" customFormat="1" ht="15">
      <c r="B1138" s="474" t="s">
        <v>21</v>
      </c>
      <c r="C1138" s="474"/>
      <c r="D1138" s="474"/>
      <c r="E1138" s="474"/>
      <c r="F1138" s="474"/>
      <c r="G1138" s="474"/>
      <c r="H1138" s="63" t="s">
        <v>22</v>
      </c>
    </row>
    <row r="1139" spans="2:8" s="64" customFormat="1" ht="39" customHeight="1">
      <c r="B1139" s="450" t="s">
        <v>148</v>
      </c>
      <c r="C1139" s="450"/>
      <c r="D1139" s="450"/>
      <c r="E1139" s="450"/>
      <c r="F1139" s="450"/>
      <c r="G1139" s="450"/>
      <c r="H1139" s="15" t="s">
        <v>24</v>
      </c>
    </row>
    <row r="1140" spans="2:8" s="62" customFormat="1" ht="6" customHeight="1">
      <c r="B1140" s="65"/>
      <c r="C1140" s="66"/>
      <c r="D1140" s="66"/>
      <c r="E1140" s="67"/>
      <c r="F1140" s="66"/>
      <c r="G1140" s="66"/>
      <c r="H1140" s="68"/>
    </row>
    <row r="1141" spans="2:8" s="62" customFormat="1" ht="15">
      <c r="B1141" s="466" t="s">
        <v>25</v>
      </c>
      <c r="C1141" s="467"/>
      <c r="D1141" s="467"/>
      <c r="E1141" s="467"/>
      <c r="F1141" s="467"/>
      <c r="G1141" s="467"/>
      <c r="H1141" s="468"/>
    </row>
    <row r="1142" spans="2:8" s="62" customFormat="1" ht="23.25" customHeight="1">
      <c r="B1142" s="475" t="s">
        <v>26</v>
      </c>
      <c r="C1142" s="476"/>
      <c r="D1142" s="69" t="s">
        <v>16</v>
      </c>
      <c r="E1142" s="70" t="s">
        <v>27</v>
      </c>
      <c r="F1142" s="71" t="s">
        <v>28</v>
      </c>
      <c r="G1142" s="69" t="s">
        <v>29</v>
      </c>
      <c r="H1142" s="72" t="s">
        <v>30</v>
      </c>
    </row>
    <row r="1143" spans="2:8" s="12" customFormat="1" ht="15">
      <c r="B1143" s="447" t="s">
        <v>107</v>
      </c>
      <c r="C1143" s="448"/>
      <c r="D1143" s="24" t="s">
        <v>16</v>
      </c>
      <c r="E1143" s="25">
        <v>1</v>
      </c>
      <c r="F1143" s="26">
        <v>0</v>
      </c>
      <c r="G1143" s="27">
        <v>178200</v>
      </c>
      <c r="H1143" s="28">
        <f>+G1143*E1143+(G1143*F1143)</f>
        <v>178200</v>
      </c>
    </row>
    <row r="1144" spans="2:8" s="62" customFormat="1" ht="15">
      <c r="B1144" s="472" t="s">
        <v>102</v>
      </c>
      <c r="C1144" s="473"/>
      <c r="D1144" s="73" t="s">
        <v>15</v>
      </c>
      <c r="E1144" s="74">
        <v>1.6</v>
      </c>
      <c r="F1144" s="75">
        <v>0.01</v>
      </c>
      <c r="G1144" s="76">
        <v>2062.5</v>
      </c>
      <c r="H1144" s="77">
        <f>+G1144*E1144+(G1144*F1144)</f>
        <v>3320.625</v>
      </c>
    </row>
    <row r="1145" spans="2:8" s="62" customFormat="1" ht="23.25" customHeight="1">
      <c r="B1145" s="472"/>
      <c r="C1145" s="473"/>
      <c r="D1145" s="73"/>
      <c r="E1145" s="78"/>
      <c r="F1145" s="79"/>
      <c r="G1145" s="80" t="s">
        <v>43</v>
      </c>
      <c r="H1145" s="81">
        <f>SUM(H1143:H1144)</f>
        <v>181520.625</v>
      </c>
    </row>
    <row r="1146" spans="2:8" s="62" customFormat="1" ht="23.25" customHeight="1">
      <c r="B1146" s="466" t="s">
        <v>44</v>
      </c>
      <c r="C1146" s="467"/>
      <c r="D1146" s="467"/>
      <c r="E1146" s="467"/>
      <c r="F1146" s="467"/>
      <c r="G1146" s="467"/>
      <c r="H1146" s="468"/>
    </row>
    <row r="1147" spans="2:8" s="62" customFormat="1" ht="23.25" customHeight="1">
      <c r="B1147" s="453" t="s">
        <v>45</v>
      </c>
      <c r="C1147" s="454"/>
      <c r="D1147" s="69" t="s">
        <v>16</v>
      </c>
      <c r="E1147" s="70" t="s">
        <v>27</v>
      </c>
      <c r="F1147" s="71"/>
      <c r="G1147" s="69" t="s">
        <v>29</v>
      </c>
      <c r="H1147" s="72" t="s">
        <v>30</v>
      </c>
    </row>
    <row r="1148" spans="2:8" s="62" customFormat="1" ht="23.25" customHeight="1">
      <c r="B1148" s="453" t="s">
        <v>46</v>
      </c>
      <c r="C1148" s="454"/>
      <c r="D1148" s="73" t="s">
        <v>47</v>
      </c>
      <c r="E1148" s="82">
        <f>0.01/8</f>
        <v>1.25E-3</v>
      </c>
      <c r="F1148" s="83"/>
      <c r="G1148" s="84">
        <f>2900000/30</f>
        <v>96666.666666666672</v>
      </c>
      <c r="H1148" s="77">
        <f>+G1148*E1148</f>
        <v>120.83333333333334</v>
      </c>
    </row>
    <row r="1149" spans="2:8" s="62" customFormat="1" ht="23.25" customHeight="1">
      <c r="B1149" s="453" t="s">
        <v>48</v>
      </c>
      <c r="C1149" s="454"/>
      <c r="D1149" s="73" t="s">
        <v>47</v>
      </c>
      <c r="E1149" s="82">
        <f>0.01/8</f>
        <v>1.25E-3</v>
      </c>
      <c r="F1149" s="85"/>
      <c r="G1149" s="86">
        <f>1900000/30</f>
        <v>63333.333333333336</v>
      </c>
      <c r="H1149" s="77">
        <f>+G1149*E1149</f>
        <v>79.166666666666671</v>
      </c>
    </row>
    <row r="1150" spans="2:8" s="62" customFormat="1" ht="23.25" customHeight="1">
      <c r="B1150" s="453" t="s">
        <v>49</v>
      </c>
      <c r="C1150" s="454"/>
      <c r="D1150" s="73" t="s">
        <v>47</v>
      </c>
      <c r="E1150" s="82">
        <f>2/8</f>
        <v>0.25</v>
      </c>
      <c r="F1150" s="85"/>
      <c r="G1150" s="86">
        <f>1600000/30</f>
        <v>53333.333333333336</v>
      </c>
      <c r="H1150" s="77">
        <f>+G1150*E1150</f>
        <v>13333.333333333334</v>
      </c>
    </row>
    <row r="1151" spans="2:8" s="62" customFormat="1" ht="23.25" customHeight="1">
      <c r="B1151" s="453" t="s">
        <v>50</v>
      </c>
      <c r="C1151" s="454"/>
      <c r="D1151" s="73" t="s">
        <v>47</v>
      </c>
      <c r="E1151" s="82">
        <f>2/8</f>
        <v>0.25</v>
      </c>
      <c r="F1151" s="85"/>
      <c r="G1151" s="86">
        <f>1200000/30</f>
        <v>40000</v>
      </c>
      <c r="H1151" s="77">
        <f>+G1151*E1151</f>
        <v>10000</v>
      </c>
    </row>
    <row r="1152" spans="2:8" s="62" customFormat="1" ht="23.25" customHeight="1">
      <c r="B1152" s="453"/>
      <c r="C1152" s="454"/>
      <c r="D1152" s="87"/>
      <c r="E1152" s="88"/>
      <c r="F1152" s="79"/>
      <c r="G1152" s="80" t="s">
        <v>51</v>
      </c>
      <c r="H1152" s="81">
        <f>SUM(H1148:H1151)</f>
        <v>23533.333333333336</v>
      </c>
    </row>
    <row r="1153" spans="2:9" s="62" customFormat="1" ht="23.25" customHeight="1">
      <c r="B1153" s="466" t="s">
        <v>52</v>
      </c>
      <c r="C1153" s="467"/>
      <c r="D1153" s="467"/>
      <c r="E1153" s="467"/>
      <c r="F1153" s="467"/>
      <c r="G1153" s="467"/>
      <c r="H1153" s="468"/>
    </row>
    <row r="1154" spans="2:9" s="62" customFormat="1" ht="23.25" customHeight="1">
      <c r="B1154" s="453" t="s">
        <v>45</v>
      </c>
      <c r="C1154" s="454"/>
      <c r="D1154" s="20" t="s">
        <v>16</v>
      </c>
      <c r="E1154" s="21" t="s">
        <v>27</v>
      </c>
      <c r="F1154" s="22" t="s">
        <v>53</v>
      </c>
      <c r="G1154" s="20" t="s">
        <v>29</v>
      </c>
      <c r="H1154" s="23" t="s">
        <v>30</v>
      </c>
    </row>
    <row r="1155" spans="2:9" s="62" customFormat="1" ht="23.25" customHeight="1">
      <c r="B1155" s="453" t="s">
        <v>54</v>
      </c>
      <c r="C1155" s="454"/>
      <c r="D1155" s="24" t="s">
        <v>16</v>
      </c>
      <c r="E1155" s="35">
        <v>0.05</v>
      </c>
      <c r="F1155" s="42">
        <v>85000</v>
      </c>
      <c r="G1155" s="42">
        <v>85000</v>
      </c>
      <c r="H1155" s="77">
        <f>G1155*E1155</f>
        <v>4250</v>
      </c>
    </row>
    <row r="1156" spans="2:9" s="62" customFormat="1" ht="23.25" customHeight="1">
      <c r="B1156" s="453" t="s">
        <v>55</v>
      </c>
      <c r="C1156" s="454"/>
      <c r="D1156" s="24" t="s">
        <v>16</v>
      </c>
      <c r="E1156" s="43">
        <v>0.05</v>
      </c>
      <c r="F1156" s="44">
        <v>170000</v>
      </c>
      <c r="G1156" s="44">
        <v>250000</v>
      </c>
      <c r="H1156" s="77">
        <f>G1156*E1156</f>
        <v>12500</v>
      </c>
    </row>
    <row r="1157" spans="2:9" s="62" customFormat="1" ht="23.25" customHeight="1">
      <c r="B1157" s="453"/>
      <c r="C1157" s="454"/>
      <c r="D1157" s="24"/>
      <c r="E1157" s="43"/>
      <c r="F1157" s="45"/>
      <c r="G1157" s="46"/>
      <c r="H1157" s="77"/>
    </row>
    <row r="1158" spans="2:9" s="62" customFormat="1" ht="23.25" customHeight="1">
      <c r="B1158" s="453"/>
      <c r="C1158" s="454"/>
      <c r="D1158" s="24"/>
      <c r="E1158" s="43"/>
      <c r="F1158" s="45"/>
      <c r="G1158" s="46"/>
      <c r="H1158" s="77"/>
    </row>
    <row r="1159" spans="2:9" s="62" customFormat="1" ht="23.25" customHeight="1">
      <c r="B1159" s="453"/>
      <c r="C1159" s="454"/>
      <c r="D1159" s="89"/>
      <c r="E1159" s="90"/>
      <c r="F1159" s="79"/>
      <c r="G1159" s="80" t="s">
        <v>56</v>
      </c>
      <c r="H1159" s="81">
        <f>SUM(H1155:H1158)</f>
        <v>16750</v>
      </c>
    </row>
    <row r="1160" spans="2:9" s="62" customFormat="1" ht="23.25" customHeight="1">
      <c r="B1160" s="466" t="s">
        <v>57</v>
      </c>
      <c r="C1160" s="467"/>
      <c r="D1160" s="467"/>
      <c r="E1160" s="467"/>
      <c r="F1160" s="467"/>
      <c r="G1160" s="467"/>
      <c r="H1160" s="468"/>
    </row>
    <row r="1161" spans="2:9" s="62" customFormat="1" ht="23.25" customHeight="1">
      <c r="B1161" s="453" t="s">
        <v>45</v>
      </c>
      <c r="C1161" s="454"/>
      <c r="D1161" s="20" t="s">
        <v>16</v>
      </c>
      <c r="E1161" s="21" t="s">
        <v>27</v>
      </c>
      <c r="F1161" s="22" t="s">
        <v>58</v>
      </c>
      <c r="G1161" s="20" t="s">
        <v>29</v>
      </c>
      <c r="H1161" s="23" t="s">
        <v>30</v>
      </c>
    </row>
    <row r="1162" spans="2:9" s="62" customFormat="1" ht="23.25" customHeight="1">
      <c r="B1162" s="453" t="s">
        <v>59</v>
      </c>
      <c r="C1162" s="454"/>
      <c r="D1162" s="73" t="s">
        <v>16</v>
      </c>
      <c r="E1162" s="35">
        <v>5.0000000000000001E-3</v>
      </c>
      <c r="F1162" s="42">
        <v>180000</v>
      </c>
      <c r="G1162" s="42">
        <v>180000</v>
      </c>
      <c r="H1162" s="77">
        <f>F1162*E1162</f>
        <v>900</v>
      </c>
    </row>
    <row r="1163" spans="2:9" s="62" customFormat="1" ht="23.25" customHeight="1">
      <c r="B1163" s="453" t="s">
        <v>60</v>
      </c>
      <c r="C1163" s="454"/>
      <c r="D1163" s="73" t="s">
        <v>16</v>
      </c>
      <c r="E1163" s="43">
        <v>5.0000000000000001E-3</v>
      </c>
      <c r="F1163" s="42">
        <v>6000</v>
      </c>
      <c r="G1163" s="42">
        <v>6000</v>
      </c>
      <c r="H1163" s="77">
        <f>F1163*E1163</f>
        <v>30</v>
      </c>
    </row>
    <row r="1164" spans="2:9" s="62" customFormat="1" ht="23.25" customHeight="1">
      <c r="B1164" s="91"/>
      <c r="C1164" s="92"/>
      <c r="D1164" s="73"/>
      <c r="E1164" s="82"/>
      <c r="F1164" s="93"/>
      <c r="G1164" s="94"/>
      <c r="H1164" s="77"/>
    </row>
    <row r="1165" spans="2:9" s="62" customFormat="1" ht="23.25" customHeight="1">
      <c r="B1165" s="453"/>
      <c r="C1165" s="463"/>
      <c r="D1165" s="20"/>
      <c r="E1165" s="82"/>
      <c r="F1165" s="93"/>
      <c r="G1165" s="94"/>
      <c r="H1165" s="77"/>
    </row>
    <row r="1166" spans="2:9" s="62" customFormat="1" ht="23.25" customHeight="1">
      <c r="B1166" s="453"/>
      <c r="C1166" s="463"/>
      <c r="D1166" s="69"/>
      <c r="E1166" s="95"/>
      <c r="F1166" s="464" t="s">
        <v>61</v>
      </c>
      <c r="G1166" s="465"/>
      <c r="H1166" s="96">
        <f>SUM(H1162:H1165)</f>
        <v>930</v>
      </c>
      <c r="I1166" s="55">
        <f>H1166+H1159+H1152</f>
        <v>41213.333333333336</v>
      </c>
    </row>
    <row r="1167" spans="2:9" s="64" customFormat="1" ht="23.25" customHeight="1">
      <c r="B1167" s="458" t="s">
        <v>62</v>
      </c>
      <c r="C1167" s="459"/>
      <c r="D1167" s="459"/>
      <c r="E1167" s="459"/>
      <c r="F1167" s="459"/>
      <c r="G1167" s="460"/>
      <c r="H1167" s="97">
        <f>H1166+H1159+H1152+H1145</f>
        <v>222733.95833333334</v>
      </c>
    </row>
    <row r="1168" spans="2:9" s="62" customFormat="1" ht="9" customHeight="1">
      <c r="B1168" s="98"/>
      <c r="C1168" s="461"/>
      <c r="D1168" s="461"/>
      <c r="E1168" s="461"/>
      <c r="F1168" s="461"/>
      <c r="G1168" s="461"/>
      <c r="H1168" s="462"/>
    </row>
    <row r="1169" spans="2:8" s="64" customFormat="1" ht="36" customHeight="1">
      <c r="B1169" s="453" t="s">
        <v>63</v>
      </c>
      <c r="C1169" s="454"/>
      <c r="D1169" s="99"/>
      <c r="E1169" s="434" t="s">
        <v>64</v>
      </c>
      <c r="F1169" s="435"/>
      <c r="G1169" s="100">
        <v>0.08</v>
      </c>
      <c r="H1169" s="101">
        <f>H1167*G1169</f>
        <v>17818.716666666667</v>
      </c>
    </row>
    <row r="1170" spans="2:8" s="64" customFormat="1" ht="30.75" customHeight="1">
      <c r="B1170" s="453" t="s">
        <v>65</v>
      </c>
      <c r="C1170" s="454"/>
      <c r="D1170" s="99"/>
      <c r="E1170" s="434" t="s">
        <v>64</v>
      </c>
      <c r="F1170" s="435"/>
      <c r="G1170" s="100">
        <v>0.03</v>
      </c>
      <c r="H1170" s="101">
        <f>H1167*G1170</f>
        <v>6682.0187500000002</v>
      </c>
    </row>
    <row r="1171" spans="2:8" s="64" customFormat="1" ht="30.75" customHeight="1">
      <c r="B1171" s="453" t="s">
        <v>66</v>
      </c>
      <c r="C1171" s="454"/>
      <c r="D1171" s="99"/>
      <c r="E1171" s="434" t="s">
        <v>64</v>
      </c>
      <c r="F1171" s="435"/>
      <c r="G1171" s="100">
        <v>0.05</v>
      </c>
      <c r="H1171" s="101">
        <f>H1167*G1171</f>
        <v>11136.697916666668</v>
      </c>
    </row>
    <row r="1172" spans="2:8" s="62" customFormat="1" ht="30.75" customHeight="1">
      <c r="B1172" s="455" t="s">
        <v>67</v>
      </c>
      <c r="C1172" s="456"/>
      <c r="D1172" s="456"/>
      <c r="E1172" s="456"/>
      <c r="F1172" s="456"/>
      <c r="G1172" s="457"/>
      <c r="H1172" s="102">
        <f>+H1171+H1170+H1169+H1167</f>
        <v>258371.39166666666</v>
      </c>
    </row>
    <row r="1174" spans="2:8" s="12" customFormat="1" ht="15">
      <c r="B1174" s="449" t="s">
        <v>21</v>
      </c>
      <c r="C1174" s="449"/>
      <c r="D1174" s="449"/>
      <c r="E1174" s="449"/>
      <c r="F1174" s="449"/>
      <c r="G1174" s="449"/>
      <c r="H1174" s="13" t="s">
        <v>22</v>
      </c>
    </row>
    <row r="1175" spans="2:8" s="14" customFormat="1" ht="39" customHeight="1">
      <c r="B1175" s="450" t="s">
        <v>149</v>
      </c>
      <c r="C1175" s="450"/>
      <c r="D1175" s="450"/>
      <c r="E1175" s="450"/>
      <c r="F1175" s="450"/>
      <c r="G1175" s="450"/>
      <c r="H1175" s="15" t="s">
        <v>24</v>
      </c>
    </row>
    <row r="1176" spans="2:8" s="12" customFormat="1" ht="15">
      <c r="B1176" s="16"/>
      <c r="C1176" s="17"/>
      <c r="D1176" s="17"/>
      <c r="E1176" s="18"/>
      <c r="F1176" s="17"/>
      <c r="G1176" s="17"/>
      <c r="H1176" s="19"/>
    </row>
    <row r="1177" spans="2:8" s="12" customFormat="1" ht="15">
      <c r="B1177" s="444" t="s">
        <v>25</v>
      </c>
      <c r="C1177" s="445"/>
      <c r="D1177" s="445"/>
      <c r="E1177" s="445"/>
      <c r="F1177" s="445"/>
      <c r="G1177" s="445"/>
      <c r="H1177" s="446"/>
    </row>
    <row r="1178" spans="2:8" s="12" customFormat="1" ht="15">
      <c r="B1178" s="451" t="s">
        <v>26</v>
      </c>
      <c r="C1178" s="452"/>
      <c r="D1178" s="20" t="s">
        <v>16</v>
      </c>
      <c r="E1178" s="21" t="s">
        <v>27</v>
      </c>
      <c r="F1178" s="22" t="s">
        <v>28</v>
      </c>
      <c r="G1178" s="20" t="s">
        <v>29</v>
      </c>
      <c r="H1178" s="23" t="s">
        <v>30</v>
      </c>
    </row>
    <row r="1179" spans="2:8" s="12" customFormat="1" ht="15">
      <c r="B1179" s="447" t="s">
        <v>150</v>
      </c>
      <c r="C1179" s="448"/>
      <c r="D1179" s="24" t="s">
        <v>15</v>
      </c>
      <c r="E1179" s="25">
        <v>2</v>
      </c>
      <c r="F1179" s="26">
        <v>0.05</v>
      </c>
      <c r="G1179" s="27">
        <v>15510</v>
      </c>
      <c r="H1179" s="28">
        <f>+G1179*E1179+(G1179*F1179)</f>
        <v>31795.5</v>
      </c>
    </row>
    <row r="1180" spans="2:8" s="12" customFormat="1" ht="15">
      <c r="B1180" s="447" t="s">
        <v>151</v>
      </c>
      <c r="C1180" s="448"/>
      <c r="D1180" s="24" t="s">
        <v>16</v>
      </c>
      <c r="E1180" s="25">
        <v>0.4</v>
      </c>
      <c r="F1180" s="26">
        <v>0</v>
      </c>
      <c r="G1180" s="27">
        <v>9900</v>
      </c>
      <c r="H1180" s="28">
        <f>+G1180*E1180+(G1180*F1180)</f>
        <v>3960</v>
      </c>
    </row>
    <row r="1181" spans="2:8" s="12" customFormat="1" ht="15">
      <c r="B1181" s="447" t="s">
        <v>90</v>
      </c>
      <c r="C1181" s="448"/>
      <c r="D1181" s="24" t="s">
        <v>15</v>
      </c>
      <c r="E1181" s="25">
        <v>2</v>
      </c>
      <c r="F1181" s="26">
        <v>0.05</v>
      </c>
      <c r="G1181" s="27">
        <v>495</v>
      </c>
      <c r="H1181" s="28">
        <f>+G1181*E1181+(G1181*F1181)</f>
        <v>1014.75</v>
      </c>
    </row>
    <row r="1182" spans="2:8" s="12" customFormat="1" ht="15">
      <c r="B1182" s="447"/>
      <c r="C1182" s="448"/>
      <c r="D1182" s="24"/>
      <c r="E1182" s="31"/>
      <c r="F1182" s="32"/>
      <c r="G1182" s="33" t="s">
        <v>43</v>
      </c>
      <c r="H1182" s="34">
        <f>SUM(H1179:H1181)</f>
        <v>36770.25</v>
      </c>
    </row>
    <row r="1183" spans="2:8" s="12" customFormat="1" ht="15">
      <c r="B1183" s="444" t="s">
        <v>44</v>
      </c>
      <c r="C1183" s="445"/>
      <c r="D1183" s="445"/>
      <c r="E1183" s="445"/>
      <c r="F1183" s="445"/>
      <c r="G1183" s="445"/>
      <c r="H1183" s="446"/>
    </row>
    <row r="1184" spans="2:8" s="12" customFormat="1" ht="15">
      <c r="B1184" s="432" t="s">
        <v>45</v>
      </c>
      <c r="C1184" s="433"/>
      <c r="D1184" s="20" t="s">
        <v>16</v>
      </c>
      <c r="E1184" s="21" t="s">
        <v>27</v>
      </c>
      <c r="F1184" s="22"/>
      <c r="G1184" s="20" t="s">
        <v>29</v>
      </c>
      <c r="H1184" s="23" t="s">
        <v>30</v>
      </c>
    </row>
    <row r="1185" spans="2:8" s="12" customFormat="1" ht="31.5" customHeight="1">
      <c r="B1185" s="432" t="s">
        <v>46</v>
      </c>
      <c r="C1185" s="433"/>
      <c r="D1185" s="24" t="s">
        <v>47</v>
      </c>
      <c r="E1185" s="35">
        <f>0.005/8</f>
        <v>6.2500000000000001E-4</v>
      </c>
      <c r="F1185" s="36"/>
      <c r="G1185" s="37">
        <f>2900000/30</f>
        <v>96666.666666666672</v>
      </c>
      <c r="H1185" s="28">
        <f>+G1185*E1185</f>
        <v>60.416666666666671</v>
      </c>
    </row>
    <row r="1186" spans="2:8" s="12" customFormat="1" ht="15">
      <c r="B1186" s="432" t="s">
        <v>48</v>
      </c>
      <c r="C1186" s="433"/>
      <c r="D1186" s="24" t="s">
        <v>47</v>
      </c>
      <c r="E1186" s="35">
        <f>0.025/8</f>
        <v>3.1250000000000002E-3</v>
      </c>
      <c r="F1186" s="38"/>
      <c r="G1186" s="39">
        <f>1900000/30</f>
        <v>63333.333333333336</v>
      </c>
      <c r="H1186" s="28">
        <f>+G1186*E1186</f>
        <v>197.91666666666669</v>
      </c>
    </row>
    <row r="1187" spans="2:8" s="12" customFormat="1" ht="15">
      <c r="B1187" s="432" t="s">
        <v>49</v>
      </c>
      <c r="C1187" s="433"/>
      <c r="D1187" s="24" t="s">
        <v>47</v>
      </c>
      <c r="E1187" s="35">
        <f>1/8</f>
        <v>0.125</v>
      </c>
      <c r="F1187" s="38"/>
      <c r="G1187" s="39">
        <f>1600000/30</f>
        <v>53333.333333333336</v>
      </c>
      <c r="H1187" s="28">
        <f>+G1187*E1187</f>
        <v>6666.666666666667</v>
      </c>
    </row>
    <row r="1188" spans="2:8" s="12" customFormat="1" ht="15">
      <c r="B1188" s="432" t="s">
        <v>50</v>
      </c>
      <c r="C1188" s="433"/>
      <c r="D1188" s="24" t="s">
        <v>47</v>
      </c>
      <c r="E1188" s="35">
        <f>1/8</f>
        <v>0.125</v>
      </c>
      <c r="F1188" s="38"/>
      <c r="G1188" s="39">
        <f>1200000/30</f>
        <v>40000</v>
      </c>
      <c r="H1188" s="28">
        <f>+G1188*E1188</f>
        <v>5000</v>
      </c>
    </row>
    <row r="1189" spans="2:8" s="12" customFormat="1" ht="15">
      <c r="B1189" s="432"/>
      <c r="C1189" s="433"/>
      <c r="D1189" s="40"/>
      <c r="E1189" s="41"/>
      <c r="F1189" s="32"/>
      <c r="G1189" s="33" t="s">
        <v>51</v>
      </c>
      <c r="H1189" s="34">
        <f>SUM(H1185:H1188)</f>
        <v>11925</v>
      </c>
    </row>
    <row r="1190" spans="2:8" s="12" customFormat="1" ht="15">
      <c r="B1190" s="444" t="s">
        <v>52</v>
      </c>
      <c r="C1190" s="445"/>
      <c r="D1190" s="445"/>
      <c r="E1190" s="445"/>
      <c r="F1190" s="445"/>
      <c r="G1190" s="445"/>
      <c r="H1190" s="446"/>
    </row>
    <row r="1191" spans="2:8" s="12" customFormat="1" ht="15">
      <c r="B1191" s="432" t="s">
        <v>45</v>
      </c>
      <c r="C1191" s="433"/>
      <c r="D1191" s="20" t="s">
        <v>16</v>
      </c>
      <c r="E1191" s="21" t="s">
        <v>27</v>
      </c>
      <c r="F1191" s="22" t="s">
        <v>53</v>
      </c>
      <c r="G1191" s="20" t="s">
        <v>29</v>
      </c>
      <c r="H1191" s="23" t="s">
        <v>30</v>
      </c>
    </row>
    <row r="1192" spans="2:8" s="12" customFormat="1" ht="30.75" customHeight="1">
      <c r="B1192" s="432" t="s">
        <v>54</v>
      </c>
      <c r="C1192" s="433"/>
      <c r="D1192" s="24" t="s">
        <v>16</v>
      </c>
      <c r="E1192" s="35">
        <v>5.0000000000000001E-3</v>
      </c>
      <c r="F1192" s="42">
        <v>85000</v>
      </c>
      <c r="G1192" s="42">
        <v>85000</v>
      </c>
      <c r="H1192" s="28">
        <f>G1192*E1192</f>
        <v>425</v>
      </c>
    </row>
    <row r="1193" spans="2:8" s="12" customFormat="1" ht="27.75" customHeight="1">
      <c r="B1193" s="432" t="s">
        <v>55</v>
      </c>
      <c r="C1193" s="433"/>
      <c r="D1193" s="24" t="s">
        <v>16</v>
      </c>
      <c r="E1193" s="43">
        <v>5.0000000000000001E-3</v>
      </c>
      <c r="F1193" s="44">
        <v>170000</v>
      </c>
      <c r="G1193" s="44">
        <v>170000</v>
      </c>
      <c r="H1193" s="28">
        <f>G1193*E1193</f>
        <v>850</v>
      </c>
    </row>
    <row r="1194" spans="2:8" s="12" customFormat="1" ht="15">
      <c r="B1194" s="432"/>
      <c r="C1194" s="433"/>
      <c r="D1194" s="24"/>
      <c r="E1194" s="43"/>
      <c r="F1194" s="45"/>
      <c r="G1194" s="46"/>
      <c r="H1194" s="28"/>
    </row>
    <row r="1195" spans="2:8" s="12" customFormat="1" ht="15">
      <c r="B1195" s="432"/>
      <c r="C1195" s="433"/>
      <c r="D1195" s="24"/>
      <c r="E1195" s="43"/>
      <c r="F1195" s="45"/>
      <c r="G1195" s="46"/>
      <c r="H1195" s="28"/>
    </row>
    <row r="1196" spans="2:8" s="12" customFormat="1" ht="30">
      <c r="B1196" s="432"/>
      <c r="C1196" s="433"/>
      <c r="D1196" s="47"/>
      <c r="E1196" s="48"/>
      <c r="F1196" s="32"/>
      <c r="G1196" s="33" t="s">
        <v>56</v>
      </c>
      <c r="H1196" s="34">
        <f>SUM(H1192:H1195)</f>
        <v>1275</v>
      </c>
    </row>
    <row r="1197" spans="2:8" s="12" customFormat="1" ht="15">
      <c r="B1197" s="444" t="s">
        <v>57</v>
      </c>
      <c r="C1197" s="445"/>
      <c r="D1197" s="445"/>
      <c r="E1197" s="445"/>
      <c r="F1197" s="445"/>
      <c r="G1197" s="445"/>
      <c r="H1197" s="446"/>
    </row>
    <row r="1198" spans="2:8" s="12" customFormat="1" ht="30">
      <c r="B1198" s="432" t="s">
        <v>45</v>
      </c>
      <c r="C1198" s="433"/>
      <c r="D1198" s="20" t="s">
        <v>16</v>
      </c>
      <c r="E1198" s="21" t="s">
        <v>27</v>
      </c>
      <c r="F1198" s="22" t="s">
        <v>58</v>
      </c>
      <c r="G1198" s="20" t="s">
        <v>29</v>
      </c>
      <c r="H1198" s="23" t="s">
        <v>30</v>
      </c>
    </row>
    <row r="1199" spans="2:8" s="12" customFormat="1" ht="33.75" customHeight="1">
      <c r="B1199" s="432" t="s">
        <v>59</v>
      </c>
      <c r="C1199" s="433"/>
      <c r="D1199" s="24" t="s">
        <v>16</v>
      </c>
      <c r="E1199" s="35">
        <v>5.0000000000000001E-3</v>
      </c>
      <c r="F1199" s="42">
        <v>180000</v>
      </c>
      <c r="G1199" s="42">
        <v>180000</v>
      </c>
      <c r="H1199" s="28">
        <f>G1199*E1199</f>
        <v>900</v>
      </c>
    </row>
    <row r="1200" spans="2:8" s="12" customFormat="1" ht="31.5" customHeight="1">
      <c r="B1200" s="432" t="s">
        <v>60</v>
      </c>
      <c r="C1200" s="433"/>
      <c r="D1200" s="24" t="s">
        <v>16</v>
      </c>
      <c r="E1200" s="35">
        <v>5.0000000000000001E-3</v>
      </c>
      <c r="F1200" s="42">
        <v>6000</v>
      </c>
      <c r="G1200" s="42">
        <v>6000</v>
      </c>
      <c r="H1200" s="28">
        <f>G1200*E1200</f>
        <v>30</v>
      </c>
    </row>
    <row r="1201" spans="1:9" s="12" customFormat="1" ht="15">
      <c r="B1201" s="49"/>
      <c r="C1201" s="50"/>
      <c r="D1201" s="24"/>
      <c r="E1201" s="35"/>
      <c r="F1201" s="51"/>
      <c r="G1201" s="52"/>
      <c r="H1201" s="28"/>
    </row>
    <row r="1202" spans="1:9" s="12" customFormat="1" ht="15">
      <c r="B1202" s="432"/>
      <c r="C1202" s="436"/>
      <c r="D1202" s="20"/>
      <c r="E1202" s="35"/>
      <c r="F1202" s="51"/>
      <c r="G1202" s="52"/>
      <c r="H1202" s="28"/>
    </row>
    <row r="1203" spans="1:9" s="12" customFormat="1" ht="15">
      <c r="B1203" s="432"/>
      <c r="C1203" s="436"/>
      <c r="D1203" s="20"/>
      <c r="E1203" s="53"/>
      <c r="F1203" s="437" t="s">
        <v>61</v>
      </c>
      <c r="G1203" s="438"/>
      <c r="H1203" s="54">
        <f>SUM(H1199:H1202)</f>
        <v>930</v>
      </c>
      <c r="I1203" s="55">
        <f>H1203+H1196+H1189</f>
        <v>14130</v>
      </c>
    </row>
    <row r="1204" spans="1:9" s="14" customFormat="1" ht="15">
      <c r="B1204" s="439" t="s">
        <v>62</v>
      </c>
      <c r="C1204" s="440"/>
      <c r="D1204" s="440"/>
      <c r="E1204" s="440"/>
      <c r="F1204" s="440"/>
      <c r="G1204" s="441"/>
      <c r="H1204" s="56">
        <f>H1203+H1196+H1189+H1182</f>
        <v>50900.25</v>
      </c>
    </row>
    <row r="1205" spans="1:9" s="12" customFormat="1" ht="15">
      <c r="B1205" s="57"/>
      <c r="C1205" s="442"/>
      <c r="D1205" s="442"/>
      <c r="E1205" s="442"/>
      <c r="F1205" s="442"/>
      <c r="G1205" s="442"/>
      <c r="H1205" s="443"/>
    </row>
    <row r="1206" spans="1:9" s="14" customFormat="1" ht="15">
      <c r="B1206" s="432" t="s">
        <v>63</v>
      </c>
      <c r="C1206" s="433"/>
      <c r="D1206" s="58"/>
      <c r="E1206" s="434" t="s">
        <v>64</v>
      </c>
      <c r="F1206" s="435"/>
      <c r="G1206" s="59">
        <v>0.08</v>
      </c>
      <c r="H1206" s="60">
        <f>G1206*H1204</f>
        <v>4072.02</v>
      </c>
    </row>
    <row r="1207" spans="1:9" s="14" customFormat="1" ht="15">
      <c r="B1207" s="432" t="s">
        <v>65</v>
      </c>
      <c r="C1207" s="433"/>
      <c r="D1207" s="58"/>
      <c r="E1207" s="434" t="s">
        <v>64</v>
      </c>
      <c r="F1207" s="435"/>
      <c r="G1207" s="59">
        <v>0.03</v>
      </c>
      <c r="H1207" s="60">
        <f>H1204*G1207</f>
        <v>1527.0074999999999</v>
      </c>
    </row>
    <row r="1208" spans="1:9" s="14" customFormat="1" ht="15">
      <c r="B1208" s="432" t="s">
        <v>66</v>
      </c>
      <c r="C1208" s="433"/>
      <c r="D1208" s="58"/>
      <c r="E1208" s="434" t="s">
        <v>64</v>
      </c>
      <c r="F1208" s="435"/>
      <c r="G1208" s="59">
        <v>0.05</v>
      </c>
      <c r="H1208" s="60">
        <f>G1208*H1204</f>
        <v>2545.0125000000003</v>
      </c>
    </row>
    <row r="1209" spans="1:9" s="12" customFormat="1" ht="15">
      <c r="B1209" s="429" t="s">
        <v>67</v>
      </c>
      <c r="C1209" s="430"/>
      <c r="D1209" s="430"/>
      <c r="E1209" s="430"/>
      <c r="F1209" s="430"/>
      <c r="G1209" s="431"/>
      <c r="H1209" s="61">
        <f>+H1208+H1207+H1206+H1204</f>
        <v>59044.29</v>
      </c>
    </row>
    <row r="1211" spans="1:9" s="62" customFormat="1" ht="15">
      <c r="A1211" s="103"/>
      <c r="B1211" s="474" t="s">
        <v>21</v>
      </c>
      <c r="C1211" s="474"/>
      <c r="D1211" s="474"/>
      <c r="E1211" s="474"/>
      <c r="F1211" s="474"/>
      <c r="G1211" s="474"/>
      <c r="H1211" s="63" t="s">
        <v>22</v>
      </c>
    </row>
    <row r="1212" spans="1:9" s="64" customFormat="1" ht="39" customHeight="1">
      <c r="A1212" s="104"/>
      <c r="B1212" s="450" t="s">
        <v>152</v>
      </c>
      <c r="C1212" s="450"/>
      <c r="D1212" s="450"/>
      <c r="E1212" s="450"/>
      <c r="F1212" s="450"/>
      <c r="G1212" s="450"/>
      <c r="H1212" s="15" t="s">
        <v>24</v>
      </c>
    </row>
    <row r="1213" spans="1:9" s="62" customFormat="1" ht="6" customHeight="1">
      <c r="A1213" s="103"/>
      <c r="B1213" s="65"/>
      <c r="C1213" s="66"/>
      <c r="D1213" s="66"/>
      <c r="E1213" s="67"/>
      <c r="F1213" s="66"/>
      <c r="G1213" s="66"/>
      <c r="H1213" s="68"/>
    </row>
    <row r="1214" spans="1:9" s="62" customFormat="1" ht="15">
      <c r="A1214" s="103"/>
      <c r="B1214" s="466" t="s">
        <v>25</v>
      </c>
      <c r="C1214" s="467"/>
      <c r="D1214" s="467"/>
      <c r="E1214" s="467"/>
      <c r="F1214" s="467"/>
      <c r="G1214" s="467"/>
      <c r="H1214" s="468"/>
    </row>
    <row r="1215" spans="1:9" s="62" customFormat="1" ht="23.25" customHeight="1">
      <c r="A1215" s="103"/>
      <c r="B1215" s="475" t="s">
        <v>26</v>
      </c>
      <c r="C1215" s="476"/>
      <c r="D1215" s="69" t="s">
        <v>16</v>
      </c>
      <c r="E1215" s="70" t="s">
        <v>27</v>
      </c>
      <c r="F1215" s="71" t="s">
        <v>28</v>
      </c>
      <c r="G1215" s="69" t="s">
        <v>29</v>
      </c>
      <c r="H1215" s="72" t="s">
        <v>30</v>
      </c>
    </row>
    <row r="1216" spans="1:9" s="62" customFormat="1" ht="57" customHeight="1">
      <c r="A1216" s="103"/>
      <c r="B1216" s="447" t="s">
        <v>153</v>
      </c>
      <c r="C1216" s="448"/>
      <c r="D1216" s="73" t="s">
        <v>24</v>
      </c>
      <c r="E1216" s="74">
        <v>1</v>
      </c>
      <c r="F1216" s="75">
        <v>0</v>
      </c>
      <c r="G1216" s="76">
        <v>470250</v>
      </c>
      <c r="H1216" s="77">
        <f t="shared" ref="H1216:H1221" si="13">+G1216*E1216+(G1216*F1216)</f>
        <v>470250</v>
      </c>
    </row>
    <row r="1217" spans="1:8" s="62" customFormat="1" ht="57" customHeight="1">
      <c r="A1217" s="103"/>
      <c r="B1217" s="447" t="s">
        <v>154</v>
      </c>
      <c r="C1217" s="448"/>
      <c r="D1217" s="73" t="s">
        <v>16</v>
      </c>
      <c r="E1217" s="74">
        <v>500</v>
      </c>
      <c r="F1217" s="75">
        <v>0.01</v>
      </c>
      <c r="G1217" s="76">
        <v>676.5</v>
      </c>
      <c r="H1217" s="77">
        <f t="shared" si="13"/>
        <v>338256.76500000001</v>
      </c>
    </row>
    <row r="1218" spans="1:8" s="62" customFormat="1" ht="57" customHeight="1">
      <c r="A1218" s="103"/>
      <c r="B1218" s="447" t="s">
        <v>155</v>
      </c>
      <c r="C1218" s="448"/>
      <c r="D1218" s="73" t="s">
        <v>156</v>
      </c>
      <c r="E1218" s="74">
        <v>3</v>
      </c>
      <c r="F1218" s="75">
        <v>0.01</v>
      </c>
      <c r="G1218" s="76">
        <v>41250</v>
      </c>
      <c r="H1218" s="77">
        <f t="shared" si="13"/>
        <v>124162.5</v>
      </c>
    </row>
    <row r="1219" spans="1:8" s="62" customFormat="1" ht="57" customHeight="1">
      <c r="A1219" s="103"/>
      <c r="B1219" s="447" t="s">
        <v>157</v>
      </c>
      <c r="C1219" s="448"/>
      <c r="D1219" s="73" t="s">
        <v>11</v>
      </c>
      <c r="E1219" s="74">
        <v>0.9</v>
      </c>
      <c r="F1219" s="75">
        <v>0.01</v>
      </c>
      <c r="G1219" s="76">
        <v>57750</v>
      </c>
      <c r="H1219" s="77">
        <f t="shared" si="13"/>
        <v>52552.5</v>
      </c>
    </row>
    <row r="1220" spans="1:8" s="62" customFormat="1" ht="57" customHeight="1">
      <c r="A1220" s="103"/>
      <c r="B1220" s="447" t="s">
        <v>158</v>
      </c>
      <c r="C1220" s="448"/>
      <c r="D1220" s="73" t="s">
        <v>11</v>
      </c>
      <c r="E1220" s="74">
        <v>0.9</v>
      </c>
      <c r="F1220" s="75">
        <v>0.01</v>
      </c>
      <c r="G1220" s="76">
        <v>115500</v>
      </c>
      <c r="H1220" s="77">
        <f t="shared" si="13"/>
        <v>105105</v>
      </c>
    </row>
    <row r="1221" spans="1:8" s="62" customFormat="1" ht="57" customHeight="1">
      <c r="A1221" s="103"/>
      <c r="B1221" s="447" t="s">
        <v>159</v>
      </c>
      <c r="C1221" s="448"/>
      <c r="D1221" s="73" t="s">
        <v>16</v>
      </c>
      <c r="E1221" s="74">
        <v>2</v>
      </c>
      <c r="F1221" s="75">
        <v>0.01</v>
      </c>
      <c r="G1221" s="76">
        <v>14850</v>
      </c>
      <c r="H1221" s="77">
        <f t="shared" si="13"/>
        <v>29848.5</v>
      </c>
    </row>
    <row r="1222" spans="1:8" s="62" customFormat="1" ht="23.25" customHeight="1">
      <c r="A1222" s="103"/>
      <c r="B1222" s="472"/>
      <c r="C1222" s="473"/>
      <c r="D1222" s="73"/>
      <c r="E1222" s="78"/>
      <c r="F1222" s="79"/>
      <c r="G1222" s="80" t="s">
        <v>43</v>
      </c>
      <c r="H1222" s="81">
        <f>SUM(H1216:H1221)</f>
        <v>1120175.2650000001</v>
      </c>
    </row>
    <row r="1223" spans="1:8" s="62" customFormat="1" ht="23.25" customHeight="1">
      <c r="A1223" s="103"/>
      <c r="B1223" s="466" t="s">
        <v>44</v>
      </c>
      <c r="C1223" s="467"/>
      <c r="D1223" s="467"/>
      <c r="E1223" s="467"/>
      <c r="F1223" s="467"/>
      <c r="G1223" s="467"/>
      <c r="H1223" s="468"/>
    </row>
    <row r="1224" spans="1:8" s="62" customFormat="1" ht="23.25" customHeight="1">
      <c r="A1224" s="103"/>
      <c r="B1224" s="453" t="s">
        <v>45</v>
      </c>
      <c r="C1224" s="454"/>
      <c r="D1224" s="69" t="s">
        <v>16</v>
      </c>
      <c r="E1224" s="70" t="s">
        <v>27</v>
      </c>
      <c r="F1224" s="71"/>
      <c r="G1224" s="69" t="s">
        <v>29</v>
      </c>
      <c r="H1224" s="72" t="s">
        <v>30</v>
      </c>
    </row>
    <row r="1225" spans="1:8" s="62" customFormat="1" ht="23.25" customHeight="1">
      <c r="A1225" s="103"/>
      <c r="B1225" s="453" t="s">
        <v>46</v>
      </c>
      <c r="C1225" s="454"/>
      <c r="D1225" s="73" t="s">
        <v>47</v>
      </c>
      <c r="E1225" s="82">
        <f>4/8</f>
        <v>0.5</v>
      </c>
      <c r="F1225" s="83"/>
      <c r="G1225" s="84">
        <f>2900000/30</f>
        <v>96666.666666666672</v>
      </c>
      <c r="H1225" s="77">
        <f>+G1225*E1225</f>
        <v>48333.333333333336</v>
      </c>
    </row>
    <row r="1226" spans="1:8" s="62" customFormat="1" ht="23.25" customHeight="1">
      <c r="A1226" s="103"/>
      <c r="B1226" s="453" t="s">
        <v>48</v>
      </c>
      <c r="C1226" s="454"/>
      <c r="D1226" s="73" t="s">
        <v>47</v>
      </c>
      <c r="E1226" s="82">
        <f>4/8</f>
        <v>0.5</v>
      </c>
      <c r="F1226" s="85"/>
      <c r="G1226" s="86">
        <f>1900000/30</f>
        <v>63333.333333333336</v>
      </c>
      <c r="H1226" s="77">
        <f>+G1226*E1226</f>
        <v>31666.666666666668</v>
      </c>
    </row>
    <row r="1227" spans="1:8" s="62" customFormat="1" ht="23.25" customHeight="1">
      <c r="A1227" s="103"/>
      <c r="B1227" s="453" t="s">
        <v>49</v>
      </c>
      <c r="C1227" s="454"/>
      <c r="D1227" s="73" t="s">
        <v>47</v>
      </c>
      <c r="E1227" s="82">
        <f>24/8</f>
        <v>3</v>
      </c>
      <c r="F1227" s="85"/>
      <c r="G1227" s="86">
        <f>1600000/30</f>
        <v>53333.333333333336</v>
      </c>
      <c r="H1227" s="77">
        <f>+G1227*E1227</f>
        <v>160000</v>
      </c>
    </row>
    <row r="1228" spans="1:8" s="62" customFormat="1" ht="23.25" customHeight="1">
      <c r="A1228" s="103"/>
      <c r="B1228" s="453" t="s">
        <v>50</v>
      </c>
      <c r="C1228" s="454"/>
      <c r="D1228" s="73" t="s">
        <v>47</v>
      </c>
      <c r="E1228" s="82">
        <f>24/8</f>
        <v>3</v>
      </c>
      <c r="F1228" s="85"/>
      <c r="G1228" s="86">
        <f>1200000/30</f>
        <v>40000</v>
      </c>
      <c r="H1228" s="77">
        <f>+G1228*E1228</f>
        <v>120000</v>
      </c>
    </row>
    <row r="1229" spans="1:8" s="62" customFormat="1" ht="23.25" customHeight="1">
      <c r="A1229" s="103"/>
      <c r="B1229" s="453"/>
      <c r="C1229" s="454"/>
      <c r="D1229" s="87"/>
      <c r="E1229" s="88"/>
      <c r="F1229" s="79"/>
      <c r="G1229" s="80" t="s">
        <v>51</v>
      </c>
      <c r="H1229" s="81">
        <f>SUM(H1225:H1228)</f>
        <v>360000</v>
      </c>
    </row>
    <row r="1230" spans="1:8" s="62" customFormat="1" ht="23.25" customHeight="1">
      <c r="A1230" s="103"/>
      <c r="B1230" s="466" t="s">
        <v>52</v>
      </c>
      <c r="C1230" s="467"/>
      <c r="D1230" s="467"/>
      <c r="E1230" s="467"/>
      <c r="F1230" s="467"/>
      <c r="G1230" s="467"/>
      <c r="H1230" s="468"/>
    </row>
    <row r="1231" spans="1:8" s="62" customFormat="1" ht="23.25" customHeight="1">
      <c r="A1231" s="103"/>
      <c r="B1231" s="453" t="s">
        <v>45</v>
      </c>
      <c r="C1231" s="454"/>
      <c r="D1231" s="20" t="s">
        <v>16</v>
      </c>
      <c r="E1231" s="21" t="s">
        <v>27</v>
      </c>
      <c r="F1231" s="22" t="s">
        <v>53</v>
      </c>
      <c r="G1231" s="20" t="s">
        <v>29</v>
      </c>
      <c r="H1231" s="23" t="s">
        <v>30</v>
      </c>
    </row>
    <row r="1232" spans="1:8" s="62" customFormat="1" ht="23.25" customHeight="1">
      <c r="A1232" s="103"/>
      <c r="B1232" s="453" t="s">
        <v>54</v>
      </c>
      <c r="C1232" s="454"/>
      <c r="D1232" s="24" t="s">
        <v>16</v>
      </c>
      <c r="E1232" s="35">
        <v>0.25</v>
      </c>
      <c r="F1232" s="42">
        <v>85000</v>
      </c>
      <c r="G1232" s="42">
        <v>85000</v>
      </c>
      <c r="H1232" s="77">
        <f>G1232*E1232</f>
        <v>21250</v>
      </c>
    </row>
    <row r="1233" spans="1:9" s="62" customFormat="1" ht="23.25" customHeight="1">
      <c r="A1233" s="103"/>
      <c r="B1233" s="453" t="s">
        <v>55</v>
      </c>
      <c r="C1233" s="454"/>
      <c r="D1233" s="24" t="s">
        <v>16</v>
      </c>
      <c r="E1233" s="43">
        <v>0.25</v>
      </c>
      <c r="F1233" s="44">
        <v>170000</v>
      </c>
      <c r="G1233" s="44">
        <v>170000</v>
      </c>
      <c r="H1233" s="77">
        <f>G1233*E1233</f>
        <v>42500</v>
      </c>
    </row>
    <row r="1234" spans="1:9" s="62" customFormat="1" ht="23.25" customHeight="1">
      <c r="A1234" s="103"/>
      <c r="B1234" s="453"/>
      <c r="C1234" s="454"/>
      <c r="D1234" s="24"/>
      <c r="E1234" s="43"/>
      <c r="F1234" s="45"/>
      <c r="G1234" s="46"/>
      <c r="H1234" s="77"/>
    </row>
    <row r="1235" spans="1:9" s="62" customFormat="1" ht="23.25" customHeight="1">
      <c r="A1235" s="103"/>
      <c r="B1235" s="453"/>
      <c r="C1235" s="454"/>
      <c r="D1235" s="24"/>
      <c r="E1235" s="43"/>
      <c r="F1235" s="45"/>
      <c r="G1235" s="46"/>
      <c r="H1235" s="77"/>
    </row>
    <row r="1236" spans="1:9" s="62" customFormat="1" ht="23.25" customHeight="1">
      <c r="A1236" s="103"/>
      <c r="B1236" s="453"/>
      <c r="C1236" s="454"/>
      <c r="D1236" s="89"/>
      <c r="E1236" s="90"/>
      <c r="F1236" s="79"/>
      <c r="G1236" s="80" t="s">
        <v>56</v>
      </c>
      <c r="H1236" s="81">
        <f>SUM(H1232:H1235)</f>
        <v>63750</v>
      </c>
    </row>
    <row r="1237" spans="1:9" s="62" customFormat="1" ht="23.25" customHeight="1">
      <c r="A1237" s="103"/>
      <c r="B1237" s="466" t="s">
        <v>57</v>
      </c>
      <c r="C1237" s="467"/>
      <c r="D1237" s="467"/>
      <c r="E1237" s="467"/>
      <c r="F1237" s="467"/>
      <c r="G1237" s="467"/>
      <c r="H1237" s="468"/>
    </row>
    <row r="1238" spans="1:9" s="62" customFormat="1" ht="23.25" customHeight="1">
      <c r="A1238" s="103"/>
      <c r="B1238" s="453" t="s">
        <v>45</v>
      </c>
      <c r="C1238" s="454"/>
      <c r="D1238" s="20" t="s">
        <v>16</v>
      </c>
      <c r="E1238" s="21" t="s">
        <v>27</v>
      </c>
      <c r="F1238" s="22" t="s">
        <v>58</v>
      </c>
      <c r="G1238" s="20" t="s">
        <v>29</v>
      </c>
      <c r="H1238" s="23" t="s">
        <v>30</v>
      </c>
    </row>
    <row r="1239" spans="1:9" s="62" customFormat="1" ht="23.25" customHeight="1">
      <c r="A1239" s="103"/>
      <c r="B1239" s="453" t="s">
        <v>59</v>
      </c>
      <c r="C1239" s="454"/>
      <c r="D1239" s="73" t="s">
        <v>16</v>
      </c>
      <c r="E1239" s="82">
        <v>0.25</v>
      </c>
      <c r="F1239" s="42">
        <v>180000</v>
      </c>
      <c r="G1239" s="42">
        <v>180000</v>
      </c>
      <c r="H1239" s="77">
        <f>G1239*E1239</f>
        <v>45000</v>
      </c>
    </row>
    <row r="1240" spans="1:9" s="62" customFormat="1" ht="23.25" customHeight="1">
      <c r="A1240" s="103"/>
      <c r="B1240" s="453" t="s">
        <v>60</v>
      </c>
      <c r="C1240" s="454"/>
      <c r="D1240" s="73" t="s">
        <v>16</v>
      </c>
      <c r="E1240" s="82">
        <v>0.25</v>
      </c>
      <c r="F1240" s="42">
        <v>6000</v>
      </c>
      <c r="G1240" s="42">
        <v>6000</v>
      </c>
      <c r="H1240" s="77">
        <f>G1240*E1240</f>
        <v>1500</v>
      </c>
    </row>
    <row r="1241" spans="1:9" s="62" customFormat="1" ht="23.25" customHeight="1">
      <c r="A1241" s="103"/>
      <c r="B1241" s="91"/>
      <c r="C1241" s="92"/>
      <c r="D1241" s="73"/>
      <c r="E1241" s="82"/>
      <c r="F1241" s="93"/>
      <c r="G1241" s="94"/>
      <c r="H1241" s="77"/>
    </row>
    <row r="1242" spans="1:9" s="62" customFormat="1" ht="23.25" customHeight="1">
      <c r="A1242" s="103"/>
      <c r="B1242" s="453"/>
      <c r="C1242" s="463"/>
      <c r="D1242" s="20"/>
      <c r="E1242" s="82"/>
      <c r="F1242" s="93"/>
      <c r="G1242" s="94"/>
      <c r="H1242" s="77"/>
    </row>
    <row r="1243" spans="1:9" s="62" customFormat="1" ht="23.25" customHeight="1">
      <c r="A1243" s="103"/>
      <c r="B1243" s="453"/>
      <c r="C1243" s="463"/>
      <c r="D1243" s="69"/>
      <c r="E1243" s="95"/>
      <c r="F1243" s="464" t="s">
        <v>61</v>
      </c>
      <c r="G1243" s="465"/>
      <c r="H1243" s="96">
        <f>SUM(H1239:H1242)</f>
        <v>46500</v>
      </c>
      <c r="I1243" s="55">
        <f>H1243+H1236+H1229</f>
        <v>470250</v>
      </c>
    </row>
    <row r="1244" spans="1:9" s="64" customFormat="1" ht="23.25" customHeight="1">
      <c r="A1244" s="104"/>
      <c r="B1244" s="458" t="s">
        <v>62</v>
      </c>
      <c r="C1244" s="459"/>
      <c r="D1244" s="459"/>
      <c r="E1244" s="459"/>
      <c r="F1244" s="459"/>
      <c r="G1244" s="460"/>
      <c r="H1244" s="97">
        <f>H1243+H1236+H1229+H1222</f>
        <v>1590425.2650000001</v>
      </c>
    </row>
    <row r="1245" spans="1:9" s="62" customFormat="1" ht="9" customHeight="1">
      <c r="A1245" s="103"/>
      <c r="B1245" s="98"/>
      <c r="C1245" s="461"/>
      <c r="D1245" s="461"/>
      <c r="E1245" s="461"/>
      <c r="F1245" s="461"/>
      <c r="G1245" s="461"/>
      <c r="H1245" s="462"/>
    </row>
    <row r="1246" spans="1:9" s="64" customFormat="1" ht="36" customHeight="1">
      <c r="A1246" s="104"/>
      <c r="B1246" s="453" t="s">
        <v>63</v>
      </c>
      <c r="C1246" s="454"/>
      <c r="D1246" s="99"/>
      <c r="E1246" s="434" t="s">
        <v>64</v>
      </c>
      <c r="F1246" s="435"/>
      <c r="G1246" s="100">
        <v>0.08</v>
      </c>
      <c r="H1246" s="101">
        <f>G1246*H1244</f>
        <v>127234.02120000002</v>
      </c>
    </row>
    <row r="1247" spans="1:9" s="64" customFormat="1" ht="30.75" customHeight="1">
      <c r="A1247" s="104"/>
      <c r="B1247" s="453" t="s">
        <v>65</v>
      </c>
      <c r="C1247" s="454"/>
      <c r="D1247" s="99"/>
      <c r="E1247" s="434" t="s">
        <v>64</v>
      </c>
      <c r="F1247" s="435"/>
      <c r="G1247" s="100">
        <v>0.03</v>
      </c>
      <c r="H1247" s="101">
        <f>H1244*G1247</f>
        <v>47712.757949999999</v>
      </c>
    </row>
    <row r="1248" spans="1:9" s="64" customFormat="1" ht="30.75" customHeight="1">
      <c r="A1248" s="104"/>
      <c r="B1248" s="453" t="s">
        <v>66</v>
      </c>
      <c r="C1248" s="454"/>
      <c r="D1248" s="99"/>
      <c r="E1248" s="434" t="s">
        <v>64</v>
      </c>
      <c r="F1248" s="435"/>
      <c r="G1248" s="100">
        <v>0.05</v>
      </c>
      <c r="H1248" s="101">
        <f>G1248*H1244</f>
        <v>79521.263250000018</v>
      </c>
    </row>
    <row r="1249" spans="1:8" s="62" customFormat="1" ht="30.75" customHeight="1">
      <c r="A1249" s="103"/>
      <c r="B1249" s="455" t="s">
        <v>67</v>
      </c>
      <c r="C1249" s="456"/>
      <c r="D1249" s="456"/>
      <c r="E1249" s="456"/>
      <c r="F1249" s="456"/>
      <c r="G1249" s="457"/>
      <c r="H1249" s="102">
        <f>+H1248+H1247+H1246+H1244</f>
        <v>1844893.3074000003</v>
      </c>
    </row>
    <row r="1251" spans="1:8" s="62" customFormat="1" ht="15">
      <c r="A1251" s="103"/>
      <c r="B1251" s="474" t="s">
        <v>21</v>
      </c>
      <c r="C1251" s="474"/>
      <c r="D1251" s="474"/>
      <c r="E1251" s="474"/>
      <c r="F1251" s="474"/>
      <c r="G1251" s="474"/>
      <c r="H1251" s="63" t="s">
        <v>22</v>
      </c>
    </row>
    <row r="1252" spans="1:8" s="64" customFormat="1" ht="39" customHeight="1">
      <c r="A1252" s="104"/>
      <c r="B1252" s="450" t="s">
        <v>160</v>
      </c>
      <c r="C1252" s="450"/>
      <c r="D1252" s="450"/>
      <c r="E1252" s="450"/>
      <c r="F1252" s="450"/>
      <c r="G1252" s="450"/>
      <c r="H1252" s="15" t="s">
        <v>24</v>
      </c>
    </row>
    <row r="1253" spans="1:8" s="62" customFormat="1" ht="6" customHeight="1">
      <c r="A1253" s="103"/>
      <c r="B1253" s="65"/>
      <c r="C1253" s="66"/>
      <c r="D1253" s="66"/>
      <c r="E1253" s="67"/>
      <c r="F1253" s="66"/>
      <c r="G1253" s="66"/>
      <c r="H1253" s="68"/>
    </row>
    <row r="1254" spans="1:8" s="62" customFormat="1" ht="15">
      <c r="A1254" s="103"/>
      <c r="B1254" s="466" t="s">
        <v>25</v>
      </c>
      <c r="C1254" s="467"/>
      <c r="D1254" s="467"/>
      <c r="E1254" s="467"/>
      <c r="F1254" s="467"/>
      <c r="G1254" s="467"/>
      <c r="H1254" s="468"/>
    </row>
    <row r="1255" spans="1:8" s="62" customFormat="1" ht="23.25" customHeight="1">
      <c r="A1255" s="103"/>
      <c r="B1255" s="475" t="s">
        <v>26</v>
      </c>
      <c r="C1255" s="476"/>
      <c r="D1255" s="69" t="s">
        <v>16</v>
      </c>
      <c r="E1255" s="70" t="s">
        <v>27</v>
      </c>
      <c r="F1255" s="71" t="s">
        <v>28</v>
      </c>
      <c r="G1255" s="69" t="s">
        <v>29</v>
      </c>
      <c r="H1255" s="72" t="s">
        <v>30</v>
      </c>
    </row>
    <row r="1256" spans="1:8" s="62" customFormat="1" ht="23.25" customHeight="1">
      <c r="A1256" s="103"/>
      <c r="B1256" s="472"/>
      <c r="C1256" s="473"/>
      <c r="D1256" s="73"/>
      <c r="E1256" s="78"/>
      <c r="F1256" s="79"/>
      <c r="G1256" s="80" t="s">
        <v>43</v>
      </c>
      <c r="H1256" s="81">
        <v>0</v>
      </c>
    </row>
    <row r="1257" spans="1:8" s="62" customFormat="1" ht="23.25" customHeight="1">
      <c r="A1257" s="103"/>
      <c r="B1257" s="466" t="s">
        <v>44</v>
      </c>
      <c r="C1257" s="467"/>
      <c r="D1257" s="467"/>
      <c r="E1257" s="467"/>
      <c r="F1257" s="467"/>
      <c r="G1257" s="467"/>
      <c r="H1257" s="468"/>
    </row>
    <row r="1258" spans="1:8" s="62" customFormat="1" ht="23.25" customHeight="1">
      <c r="A1258" s="103"/>
      <c r="B1258" s="453" t="s">
        <v>45</v>
      </c>
      <c r="C1258" s="454"/>
      <c r="D1258" s="69" t="s">
        <v>16</v>
      </c>
      <c r="E1258" s="70" t="s">
        <v>27</v>
      </c>
      <c r="F1258" s="71"/>
      <c r="G1258" s="69" t="s">
        <v>29</v>
      </c>
      <c r="H1258" s="72" t="s">
        <v>30</v>
      </c>
    </row>
    <row r="1259" spans="1:8" s="62" customFormat="1" ht="23.25" customHeight="1">
      <c r="A1259" s="103"/>
      <c r="B1259" s="453" t="s">
        <v>46</v>
      </c>
      <c r="C1259" s="454"/>
      <c r="D1259" s="73" t="s">
        <v>47</v>
      </c>
      <c r="E1259" s="82">
        <f>36/8</f>
        <v>4.5</v>
      </c>
      <c r="F1259" s="83"/>
      <c r="G1259" s="84">
        <f>2900000/30</f>
        <v>96666.666666666672</v>
      </c>
      <c r="H1259" s="77">
        <f>+G1259*E1259</f>
        <v>435000</v>
      </c>
    </row>
    <row r="1260" spans="1:8" s="62" customFormat="1" ht="23.25" customHeight="1">
      <c r="A1260" s="103"/>
      <c r="B1260" s="453" t="s">
        <v>48</v>
      </c>
      <c r="C1260" s="454"/>
      <c r="D1260" s="73" t="s">
        <v>47</v>
      </c>
      <c r="E1260" s="82">
        <f>0/8</f>
        <v>0</v>
      </c>
      <c r="F1260" s="85"/>
      <c r="G1260" s="86">
        <f>1900000/30</f>
        <v>63333.333333333336</v>
      </c>
      <c r="H1260" s="77">
        <f>+G1260*E1260</f>
        <v>0</v>
      </c>
    </row>
    <row r="1261" spans="1:8" s="62" customFormat="1" ht="23.25" customHeight="1">
      <c r="A1261" s="103"/>
      <c r="B1261" s="453" t="s">
        <v>49</v>
      </c>
      <c r="C1261" s="454"/>
      <c r="D1261" s="73" t="s">
        <v>47</v>
      </c>
      <c r="E1261" s="82">
        <f>1/8</f>
        <v>0.125</v>
      </c>
      <c r="F1261" s="85"/>
      <c r="G1261" s="86">
        <f>1600000/30</f>
        <v>53333.333333333336</v>
      </c>
      <c r="H1261" s="77">
        <f>+G1261*E1261</f>
        <v>6666.666666666667</v>
      </c>
    </row>
    <row r="1262" spans="1:8" s="62" customFormat="1" ht="23.25" customHeight="1">
      <c r="A1262" s="103"/>
      <c r="B1262" s="453" t="s">
        <v>50</v>
      </c>
      <c r="C1262" s="454"/>
      <c r="D1262" s="73" t="s">
        <v>47</v>
      </c>
      <c r="E1262" s="82">
        <f>1/8</f>
        <v>0.125</v>
      </c>
      <c r="F1262" s="85"/>
      <c r="G1262" s="86">
        <f>1200000/30</f>
        <v>40000</v>
      </c>
      <c r="H1262" s="77">
        <f>+G1262*E1262</f>
        <v>5000</v>
      </c>
    </row>
    <row r="1263" spans="1:8" s="62" customFormat="1" ht="23.25" customHeight="1">
      <c r="A1263" s="103"/>
      <c r="B1263" s="453"/>
      <c r="C1263" s="454"/>
      <c r="D1263" s="87"/>
      <c r="E1263" s="88"/>
      <c r="F1263" s="79"/>
      <c r="G1263" s="80" t="s">
        <v>51</v>
      </c>
      <c r="H1263" s="81">
        <f>SUM(H1259:H1262)</f>
        <v>446666.66666666669</v>
      </c>
    </row>
    <row r="1264" spans="1:8" s="62" customFormat="1" ht="23.25" customHeight="1">
      <c r="A1264" s="103"/>
      <c r="B1264" s="466" t="s">
        <v>52</v>
      </c>
      <c r="C1264" s="467"/>
      <c r="D1264" s="467"/>
      <c r="E1264" s="467"/>
      <c r="F1264" s="467"/>
      <c r="G1264" s="467"/>
      <c r="H1264" s="468"/>
    </row>
    <row r="1265" spans="1:9" s="62" customFormat="1" ht="23.25" customHeight="1">
      <c r="A1265" s="103"/>
      <c r="B1265" s="453" t="s">
        <v>45</v>
      </c>
      <c r="C1265" s="454"/>
      <c r="D1265" s="20" t="s">
        <v>16</v>
      </c>
      <c r="E1265" s="21" t="s">
        <v>27</v>
      </c>
      <c r="F1265" s="22" t="s">
        <v>53</v>
      </c>
      <c r="G1265" s="20" t="s">
        <v>29</v>
      </c>
      <c r="H1265" s="23" t="s">
        <v>30</v>
      </c>
    </row>
    <row r="1266" spans="1:9" s="62" customFormat="1" ht="23.25" customHeight="1">
      <c r="A1266" s="103"/>
      <c r="B1266" s="453" t="s">
        <v>54</v>
      </c>
      <c r="C1266" s="454"/>
      <c r="D1266" s="24" t="s">
        <v>16</v>
      </c>
      <c r="E1266" s="35">
        <v>0</v>
      </c>
      <c r="F1266" s="42">
        <v>85000</v>
      </c>
      <c r="G1266" s="42">
        <v>85000</v>
      </c>
      <c r="H1266" s="77">
        <f>G1266*E1266</f>
        <v>0</v>
      </c>
    </row>
    <row r="1267" spans="1:9" s="62" customFormat="1" ht="23.25" customHeight="1">
      <c r="A1267" s="103"/>
      <c r="B1267" s="453" t="s">
        <v>55</v>
      </c>
      <c r="C1267" s="454"/>
      <c r="D1267" s="24" t="s">
        <v>16</v>
      </c>
      <c r="E1267" s="43">
        <v>0</v>
      </c>
      <c r="F1267" s="44">
        <v>170000</v>
      </c>
      <c r="G1267" s="44">
        <v>170000</v>
      </c>
      <c r="H1267" s="77">
        <f>G1267*E1267</f>
        <v>0</v>
      </c>
    </row>
    <row r="1268" spans="1:9" s="62" customFormat="1" ht="23.25" customHeight="1">
      <c r="A1268" s="103"/>
      <c r="B1268" s="453"/>
      <c r="C1268" s="454"/>
      <c r="D1268" s="24"/>
      <c r="E1268" s="43"/>
      <c r="F1268" s="45"/>
      <c r="G1268" s="46"/>
      <c r="H1268" s="77"/>
    </row>
    <row r="1269" spans="1:9" s="62" customFormat="1" ht="23.25" customHeight="1">
      <c r="A1269" s="103"/>
      <c r="B1269" s="453"/>
      <c r="C1269" s="454"/>
      <c r="D1269" s="24"/>
      <c r="E1269" s="43"/>
      <c r="F1269" s="45"/>
      <c r="G1269" s="46"/>
      <c r="H1269" s="77"/>
    </row>
    <row r="1270" spans="1:9" s="62" customFormat="1" ht="23.25" customHeight="1">
      <c r="A1270" s="103"/>
      <c r="B1270" s="453"/>
      <c r="C1270" s="454"/>
      <c r="D1270" s="89"/>
      <c r="E1270" s="90"/>
      <c r="F1270" s="79"/>
      <c r="G1270" s="80" t="s">
        <v>56</v>
      </c>
      <c r="H1270" s="81">
        <f>SUM(H1266:H1269)</f>
        <v>0</v>
      </c>
    </row>
    <row r="1271" spans="1:9" s="62" customFormat="1" ht="23.25" customHeight="1">
      <c r="A1271" s="103"/>
      <c r="B1271" s="466" t="s">
        <v>57</v>
      </c>
      <c r="C1271" s="467"/>
      <c r="D1271" s="467"/>
      <c r="E1271" s="467"/>
      <c r="F1271" s="467"/>
      <c r="G1271" s="467"/>
      <c r="H1271" s="468"/>
    </row>
    <row r="1272" spans="1:9" s="62" customFormat="1" ht="23.25" customHeight="1">
      <c r="A1272" s="103"/>
      <c r="B1272" s="453" t="s">
        <v>45</v>
      </c>
      <c r="C1272" s="454"/>
      <c r="D1272" s="20" t="s">
        <v>16</v>
      </c>
      <c r="E1272" s="21" t="s">
        <v>27</v>
      </c>
      <c r="F1272" s="22" t="s">
        <v>58</v>
      </c>
      <c r="G1272" s="20" t="s">
        <v>29</v>
      </c>
      <c r="H1272" s="23" t="s">
        <v>30</v>
      </c>
    </row>
    <row r="1273" spans="1:9" s="62" customFormat="1" ht="23.25" customHeight="1">
      <c r="A1273" s="103"/>
      <c r="B1273" s="453" t="s">
        <v>59</v>
      </c>
      <c r="C1273" s="454"/>
      <c r="D1273" s="73" t="s">
        <v>16</v>
      </c>
      <c r="E1273" s="82">
        <v>0</v>
      </c>
      <c r="F1273" s="42">
        <v>180000</v>
      </c>
      <c r="G1273" s="42">
        <v>180000</v>
      </c>
      <c r="H1273" s="77">
        <f>G1273*E1273</f>
        <v>0</v>
      </c>
    </row>
    <row r="1274" spans="1:9" s="62" customFormat="1" ht="23.25" customHeight="1">
      <c r="A1274" s="103"/>
      <c r="B1274" s="453" t="s">
        <v>60</v>
      </c>
      <c r="C1274" s="454"/>
      <c r="D1274" s="73" t="s">
        <v>16</v>
      </c>
      <c r="E1274" s="82">
        <v>1</v>
      </c>
      <c r="F1274" s="42">
        <v>6000</v>
      </c>
      <c r="G1274" s="42">
        <v>6000</v>
      </c>
      <c r="H1274" s="77">
        <f>G1274*E1274</f>
        <v>6000</v>
      </c>
    </row>
    <row r="1275" spans="1:9" s="62" customFormat="1" ht="23.25" customHeight="1">
      <c r="A1275" s="103"/>
      <c r="B1275" s="91"/>
      <c r="C1275" s="92"/>
      <c r="D1275" s="73"/>
      <c r="E1275" s="82"/>
      <c r="F1275" s="93"/>
      <c r="G1275" s="94"/>
      <c r="H1275" s="77"/>
    </row>
    <row r="1276" spans="1:9" s="62" customFormat="1" ht="23.25" customHeight="1">
      <c r="A1276" s="103"/>
      <c r="B1276" s="453"/>
      <c r="C1276" s="463"/>
      <c r="D1276" s="20"/>
      <c r="E1276" s="82"/>
      <c r="F1276" s="93"/>
      <c r="G1276" s="94"/>
      <c r="H1276" s="77"/>
    </row>
    <row r="1277" spans="1:9" s="62" customFormat="1" ht="23.25" customHeight="1">
      <c r="A1277" s="103"/>
      <c r="B1277" s="453"/>
      <c r="C1277" s="463"/>
      <c r="D1277" s="69"/>
      <c r="E1277" s="95"/>
      <c r="F1277" s="464" t="s">
        <v>61</v>
      </c>
      <c r="G1277" s="465"/>
      <c r="H1277" s="96">
        <f>SUM(H1273:H1276)</f>
        <v>6000</v>
      </c>
      <c r="I1277" s="55">
        <f>H1277+H1270+H1263</f>
        <v>452666.66666666669</v>
      </c>
    </row>
    <row r="1278" spans="1:9" s="64" customFormat="1" ht="23.25" customHeight="1">
      <c r="A1278" s="104"/>
      <c r="B1278" s="458" t="s">
        <v>62</v>
      </c>
      <c r="C1278" s="459"/>
      <c r="D1278" s="459"/>
      <c r="E1278" s="459"/>
      <c r="F1278" s="459"/>
      <c r="G1278" s="460"/>
      <c r="H1278" s="97">
        <f>H1277+H1270+H1263+H1256</f>
        <v>452666.66666666669</v>
      </c>
    </row>
    <row r="1279" spans="1:9" s="62" customFormat="1" ht="9" customHeight="1">
      <c r="A1279" s="103"/>
      <c r="B1279" s="98"/>
      <c r="C1279" s="461"/>
      <c r="D1279" s="461"/>
      <c r="E1279" s="461"/>
      <c r="F1279" s="461"/>
      <c r="G1279" s="461"/>
      <c r="H1279" s="462"/>
    </row>
    <row r="1280" spans="1:9" s="64" customFormat="1" ht="36" customHeight="1">
      <c r="A1280" s="104"/>
      <c r="B1280" s="453" t="s">
        <v>63</v>
      </c>
      <c r="C1280" s="454"/>
      <c r="D1280" s="99"/>
      <c r="E1280" s="434" t="s">
        <v>64</v>
      </c>
      <c r="F1280" s="435"/>
      <c r="G1280" s="100">
        <v>0.08</v>
      </c>
      <c r="H1280" s="101">
        <f>G1280*H1278</f>
        <v>36213.333333333336</v>
      </c>
    </row>
    <row r="1281" spans="1:8" s="64" customFormat="1" ht="30.75" customHeight="1">
      <c r="A1281" s="104"/>
      <c r="B1281" s="453" t="s">
        <v>65</v>
      </c>
      <c r="C1281" s="454"/>
      <c r="D1281" s="99"/>
      <c r="E1281" s="434" t="s">
        <v>64</v>
      </c>
      <c r="F1281" s="435"/>
      <c r="G1281" s="100">
        <v>0.03</v>
      </c>
      <c r="H1281" s="101">
        <f>H1278*G1281</f>
        <v>13580</v>
      </c>
    </row>
    <row r="1282" spans="1:8" s="64" customFormat="1" ht="30.75" customHeight="1">
      <c r="A1282" s="104"/>
      <c r="B1282" s="453" t="s">
        <v>66</v>
      </c>
      <c r="C1282" s="454"/>
      <c r="D1282" s="99"/>
      <c r="E1282" s="434" t="s">
        <v>64</v>
      </c>
      <c r="F1282" s="435"/>
      <c r="G1282" s="100">
        <v>0.05</v>
      </c>
      <c r="H1282" s="101">
        <f>G1282*H1278</f>
        <v>22633.333333333336</v>
      </c>
    </row>
    <row r="1283" spans="1:8" s="62" customFormat="1" ht="30.75" customHeight="1">
      <c r="A1283" s="103"/>
      <c r="B1283" s="455" t="s">
        <v>67</v>
      </c>
      <c r="C1283" s="456"/>
      <c r="D1283" s="456"/>
      <c r="E1283" s="456"/>
      <c r="F1283" s="456"/>
      <c r="G1283" s="457"/>
      <c r="H1283" s="102">
        <f>+H1282+H1281+H1280+H1278</f>
        <v>525093.33333333337</v>
      </c>
    </row>
    <row r="1285" spans="1:8" s="64" customFormat="1" ht="39" customHeight="1">
      <c r="B1285" s="450" t="s">
        <v>161</v>
      </c>
      <c r="C1285" s="450"/>
      <c r="D1285" s="450"/>
      <c r="E1285" s="450"/>
      <c r="F1285" s="450"/>
      <c r="G1285" s="450"/>
      <c r="H1285" s="15" t="s">
        <v>24</v>
      </c>
    </row>
    <row r="1286" spans="1:8" s="62" customFormat="1" ht="6" customHeight="1">
      <c r="B1286" s="65"/>
      <c r="C1286" s="66"/>
      <c r="D1286" s="66"/>
      <c r="E1286" s="67"/>
      <c r="F1286" s="66"/>
      <c r="G1286" s="66"/>
      <c r="H1286" s="68"/>
    </row>
    <row r="1287" spans="1:8" s="62" customFormat="1" ht="15">
      <c r="B1287" s="466" t="s">
        <v>25</v>
      </c>
      <c r="C1287" s="467"/>
      <c r="D1287" s="467"/>
      <c r="E1287" s="467"/>
      <c r="F1287" s="467"/>
      <c r="G1287" s="467"/>
      <c r="H1287" s="468"/>
    </row>
    <row r="1288" spans="1:8" s="62" customFormat="1" ht="23.25" customHeight="1">
      <c r="B1288" s="475" t="s">
        <v>26</v>
      </c>
      <c r="C1288" s="476"/>
      <c r="D1288" s="69" t="s">
        <v>16</v>
      </c>
      <c r="E1288" s="70" t="s">
        <v>27</v>
      </c>
      <c r="F1288" s="71" t="s">
        <v>28</v>
      </c>
      <c r="G1288" s="69" t="s">
        <v>29</v>
      </c>
      <c r="H1288" s="72" t="s">
        <v>30</v>
      </c>
    </row>
    <row r="1289" spans="1:8" s="12" customFormat="1" ht="15">
      <c r="B1289" s="447" t="s">
        <v>162</v>
      </c>
      <c r="C1289" s="448"/>
      <c r="D1289" s="24" t="s">
        <v>15</v>
      </c>
      <c r="E1289" s="25">
        <v>1</v>
      </c>
      <c r="F1289" s="29">
        <v>0.05</v>
      </c>
      <c r="G1289" s="30">
        <v>34650</v>
      </c>
      <c r="H1289" s="28">
        <f>+G1289*E1289+(G1289*F1289)</f>
        <v>36382.5</v>
      </c>
    </row>
    <row r="1290" spans="1:8" s="12" customFormat="1" ht="15">
      <c r="B1290" s="447" t="s">
        <v>101</v>
      </c>
      <c r="C1290" s="448"/>
      <c r="D1290" s="24" t="s">
        <v>15</v>
      </c>
      <c r="E1290" s="25">
        <v>0.1</v>
      </c>
      <c r="F1290" s="26">
        <v>0.01</v>
      </c>
      <c r="G1290" s="27">
        <v>15345</v>
      </c>
      <c r="H1290" s="28">
        <f>+G1290*E1290+(G1290*F1290)</f>
        <v>1687.95</v>
      </c>
    </row>
    <row r="1291" spans="1:8" s="62" customFormat="1" ht="15">
      <c r="B1291" s="472" t="s">
        <v>102</v>
      </c>
      <c r="C1291" s="473"/>
      <c r="D1291" s="73" t="s">
        <v>15</v>
      </c>
      <c r="E1291" s="74">
        <v>0.1</v>
      </c>
      <c r="F1291" s="75">
        <v>0.01</v>
      </c>
      <c r="G1291" s="76">
        <v>2062.5</v>
      </c>
      <c r="H1291" s="77">
        <f>+G1291*E1291+(G1291*F1291)</f>
        <v>226.875</v>
      </c>
    </row>
    <row r="1292" spans="1:8" s="12" customFormat="1" ht="15">
      <c r="B1292" s="447" t="s">
        <v>147</v>
      </c>
      <c r="C1292" s="448"/>
      <c r="D1292" s="24" t="s">
        <v>15</v>
      </c>
      <c r="E1292" s="25">
        <v>1</v>
      </c>
      <c r="F1292" s="26">
        <v>0.05</v>
      </c>
      <c r="G1292" s="27">
        <v>495</v>
      </c>
      <c r="H1292" s="28">
        <f>+G1292*E1292+(G1292*F1292)</f>
        <v>519.75</v>
      </c>
    </row>
    <row r="1293" spans="1:8" s="62" customFormat="1" ht="23.25" customHeight="1">
      <c r="B1293" s="472"/>
      <c r="C1293" s="473"/>
      <c r="D1293" s="73"/>
      <c r="E1293" s="78"/>
      <c r="F1293" s="79"/>
      <c r="G1293" s="80" t="s">
        <v>43</v>
      </c>
      <c r="H1293" s="81">
        <f>SUM(H1289:H1292)</f>
        <v>38817.074999999997</v>
      </c>
    </row>
    <row r="1294" spans="1:8" s="62" customFormat="1" ht="23.25" customHeight="1">
      <c r="B1294" s="466" t="s">
        <v>44</v>
      </c>
      <c r="C1294" s="467"/>
      <c r="D1294" s="467"/>
      <c r="E1294" s="467"/>
      <c r="F1294" s="467"/>
      <c r="G1294" s="467"/>
      <c r="H1294" s="468"/>
    </row>
    <row r="1295" spans="1:8" s="62" customFormat="1" ht="23.25" customHeight="1">
      <c r="B1295" s="453" t="s">
        <v>45</v>
      </c>
      <c r="C1295" s="454"/>
      <c r="D1295" s="69" t="s">
        <v>16</v>
      </c>
      <c r="E1295" s="70" t="s">
        <v>27</v>
      </c>
      <c r="F1295" s="71"/>
      <c r="G1295" s="69" t="s">
        <v>29</v>
      </c>
      <c r="H1295" s="72" t="s">
        <v>30</v>
      </c>
    </row>
    <row r="1296" spans="1:8" s="62" customFormat="1" ht="23.25" customHeight="1">
      <c r="B1296" s="453" t="s">
        <v>46</v>
      </c>
      <c r="C1296" s="454"/>
      <c r="D1296" s="73" t="s">
        <v>47</v>
      </c>
      <c r="E1296" s="82">
        <f>0.01/8</f>
        <v>1.25E-3</v>
      </c>
      <c r="F1296" s="83"/>
      <c r="G1296" s="84">
        <f>2900000/30</f>
        <v>96666.666666666672</v>
      </c>
      <c r="H1296" s="77">
        <f>+G1296*E1296</f>
        <v>120.83333333333334</v>
      </c>
    </row>
    <row r="1297" spans="2:8" s="62" customFormat="1" ht="23.25" customHeight="1">
      <c r="B1297" s="453" t="s">
        <v>48</v>
      </c>
      <c r="C1297" s="454"/>
      <c r="D1297" s="73" t="s">
        <v>47</v>
      </c>
      <c r="E1297" s="82">
        <f>0.01/8</f>
        <v>1.25E-3</v>
      </c>
      <c r="F1297" s="85"/>
      <c r="G1297" s="86">
        <f>1900000/30</f>
        <v>63333.333333333336</v>
      </c>
      <c r="H1297" s="77">
        <f>+G1297*E1297</f>
        <v>79.166666666666671</v>
      </c>
    </row>
    <row r="1298" spans="2:8" s="62" customFormat="1" ht="23.25" customHeight="1">
      <c r="B1298" s="453" t="s">
        <v>49</v>
      </c>
      <c r="C1298" s="454"/>
      <c r="D1298" s="73" t="s">
        <v>47</v>
      </c>
      <c r="E1298" s="82">
        <f>0.1/8</f>
        <v>1.2500000000000001E-2</v>
      </c>
      <c r="F1298" s="85"/>
      <c r="G1298" s="86">
        <f>1600000/30</f>
        <v>53333.333333333336</v>
      </c>
      <c r="H1298" s="77">
        <f>+G1298*E1298</f>
        <v>666.66666666666674</v>
      </c>
    </row>
    <row r="1299" spans="2:8" s="62" customFormat="1" ht="23.25" customHeight="1">
      <c r="B1299" s="453" t="s">
        <v>50</v>
      </c>
      <c r="C1299" s="454"/>
      <c r="D1299" s="73" t="s">
        <v>47</v>
      </c>
      <c r="E1299" s="82">
        <f>0.1/8</f>
        <v>1.2500000000000001E-2</v>
      </c>
      <c r="F1299" s="85"/>
      <c r="G1299" s="86">
        <f>1200000/30</f>
        <v>40000</v>
      </c>
      <c r="H1299" s="77">
        <f>+G1299*E1299</f>
        <v>500</v>
      </c>
    </row>
    <row r="1300" spans="2:8" s="62" customFormat="1" ht="23.25" customHeight="1">
      <c r="B1300" s="453"/>
      <c r="C1300" s="454"/>
      <c r="D1300" s="87"/>
      <c r="E1300" s="88"/>
      <c r="F1300" s="79"/>
      <c r="G1300" s="80" t="s">
        <v>51</v>
      </c>
      <c r="H1300" s="81">
        <f>SUM(H1296:H1299)</f>
        <v>1366.6666666666667</v>
      </c>
    </row>
    <row r="1301" spans="2:8" s="62" customFormat="1" ht="23.25" customHeight="1">
      <c r="B1301" s="466" t="s">
        <v>52</v>
      </c>
      <c r="C1301" s="467"/>
      <c r="D1301" s="467"/>
      <c r="E1301" s="467"/>
      <c r="F1301" s="467"/>
      <c r="G1301" s="467"/>
      <c r="H1301" s="468"/>
    </row>
    <row r="1302" spans="2:8" s="62" customFormat="1" ht="23.25" customHeight="1">
      <c r="B1302" s="453" t="s">
        <v>45</v>
      </c>
      <c r="C1302" s="454"/>
      <c r="D1302" s="20" t="s">
        <v>16</v>
      </c>
      <c r="E1302" s="21" t="s">
        <v>27</v>
      </c>
      <c r="F1302" s="22" t="s">
        <v>53</v>
      </c>
      <c r="G1302" s="20" t="s">
        <v>29</v>
      </c>
      <c r="H1302" s="23" t="s">
        <v>30</v>
      </c>
    </row>
    <row r="1303" spans="2:8" s="62" customFormat="1" ht="23.25" customHeight="1">
      <c r="B1303" s="453" t="s">
        <v>54</v>
      </c>
      <c r="C1303" s="454"/>
      <c r="D1303" s="24" t="s">
        <v>16</v>
      </c>
      <c r="E1303" s="35">
        <v>2.5000000000000001E-2</v>
      </c>
      <c r="F1303" s="42">
        <v>85000</v>
      </c>
      <c r="G1303" s="42">
        <v>85000</v>
      </c>
      <c r="H1303" s="77">
        <f>G1303*E1303</f>
        <v>2125</v>
      </c>
    </row>
    <row r="1304" spans="2:8" s="62" customFormat="1" ht="23.25" customHeight="1">
      <c r="B1304" s="453" t="s">
        <v>55</v>
      </c>
      <c r="C1304" s="454"/>
      <c r="D1304" s="24" t="s">
        <v>16</v>
      </c>
      <c r="E1304" s="43">
        <v>2.5000000000000001E-2</v>
      </c>
      <c r="F1304" s="44">
        <v>170000</v>
      </c>
      <c r="G1304" s="44">
        <v>250000</v>
      </c>
      <c r="H1304" s="77">
        <f>G1304*E1304</f>
        <v>6250</v>
      </c>
    </row>
    <row r="1305" spans="2:8" s="62" customFormat="1" ht="23.25" customHeight="1">
      <c r="B1305" s="453"/>
      <c r="C1305" s="454"/>
      <c r="D1305" s="24"/>
      <c r="E1305" s="43"/>
      <c r="F1305" s="45"/>
      <c r="G1305" s="46"/>
      <c r="H1305" s="77"/>
    </row>
    <row r="1306" spans="2:8" s="62" customFormat="1" ht="23.25" customHeight="1">
      <c r="B1306" s="453"/>
      <c r="C1306" s="454"/>
      <c r="D1306" s="24"/>
      <c r="E1306" s="43"/>
      <c r="F1306" s="45"/>
      <c r="G1306" s="46"/>
      <c r="H1306" s="77"/>
    </row>
    <row r="1307" spans="2:8" s="62" customFormat="1" ht="23.25" customHeight="1">
      <c r="B1307" s="453"/>
      <c r="C1307" s="454"/>
      <c r="D1307" s="89"/>
      <c r="E1307" s="90"/>
      <c r="F1307" s="79"/>
      <c r="G1307" s="80" t="s">
        <v>56</v>
      </c>
      <c r="H1307" s="81">
        <f>SUM(H1303:H1306)</f>
        <v>8375</v>
      </c>
    </row>
    <row r="1308" spans="2:8" s="62" customFormat="1" ht="23.25" customHeight="1">
      <c r="B1308" s="466" t="s">
        <v>57</v>
      </c>
      <c r="C1308" s="467"/>
      <c r="D1308" s="467"/>
      <c r="E1308" s="467"/>
      <c r="F1308" s="467"/>
      <c r="G1308" s="467"/>
      <c r="H1308" s="468"/>
    </row>
    <row r="1309" spans="2:8" s="62" customFormat="1" ht="23.25" customHeight="1">
      <c r="B1309" s="453" t="s">
        <v>45</v>
      </c>
      <c r="C1309" s="454"/>
      <c r="D1309" s="20" t="s">
        <v>16</v>
      </c>
      <c r="E1309" s="21" t="s">
        <v>27</v>
      </c>
      <c r="F1309" s="22" t="s">
        <v>58</v>
      </c>
      <c r="G1309" s="20" t="s">
        <v>29</v>
      </c>
      <c r="H1309" s="23" t="s">
        <v>30</v>
      </c>
    </row>
    <row r="1310" spans="2:8" s="62" customFormat="1" ht="23.25" customHeight="1">
      <c r="B1310" s="453" t="s">
        <v>59</v>
      </c>
      <c r="C1310" s="454"/>
      <c r="D1310" s="73" t="s">
        <v>16</v>
      </c>
      <c r="E1310" s="35">
        <v>5.0000000000000001E-3</v>
      </c>
      <c r="F1310" s="42">
        <v>180000</v>
      </c>
      <c r="G1310" s="42">
        <v>180000</v>
      </c>
      <c r="H1310" s="77">
        <f>F1310*E1310</f>
        <v>900</v>
      </c>
    </row>
    <row r="1311" spans="2:8" s="62" customFormat="1" ht="23.25" customHeight="1">
      <c r="B1311" s="453" t="s">
        <v>60</v>
      </c>
      <c r="C1311" s="454"/>
      <c r="D1311" s="73" t="s">
        <v>16</v>
      </c>
      <c r="E1311" s="43">
        <v>5.0000000000000001E-3</v>
      </c>
      <c r="F1311" s="42">
        <v>6000</v>
      </c>
      <c r="G1311" s="42">
        <v>6000</v>
      </c>
      <c r="H1311" s="77">
        <f>F1311*E1311</f>
        <v>30</v>
      </c>
    </row>
    <row r="1312" spans="2:8" s="62" customFormat="1" ht="23.25" customHeight="1">
      <c r="B1312" s="91"/>
      <c r="C1312" s="92"/>
      <c r="D1312" s="73"/>
      <c r="E1312" s="82"/>
      <c r="F1312" s="93"/>
      <c r="G1312" s="94"/>
      <c r="H1312" s="77"/>
    </row>
    <row r="1313" spans="2:9" s="62" customFormat="1" ht="23.25" customHeight="1">
      <c r="B1313" s="453"/>
      <c r="C1313" s="463"/>
      <c r="D1313" s="20"/>
      <c r="E1313" s="82"/>
      <c r="F1313" s="93"/>
      <c r="G1313" s="94"/>
      <c r="H1313" s="77"/>
    </row>
    <row r="1314" spans="2:9" s="62" customFormat="1" ht="23.25" customHeight="1">
      <c r="B1314" s="453"/>
      <c r="C1314" s="463"/>
      <c r="D1314" s="69"/>
      <c r="E1314" s="95"/>
      <c r="F1314" s="464" t="s">
        <v>61</v>
      </c>
      <c r="G1314" s="465"/>
      <c r="H1314" s="96">
        <f>SUM(H1310:H1313)</f>
        <v>930</v>
      </c>
      <c r="I1314" s="55">
        <f>H1314+H1307+H1300</f>
        <v>10671.666666666666</v>
      </c>
    </row>
    <row r="1315" spans="2:9" s="64" customFormat="1" ht="23.25" customHeight="1">
      <c r="B1315" s="458" t="s">
        <v>62</v>
      </c>
      <c r="C1315" s="459"/>
      <c r="D1315" s="459"/>
      <c r="E1315" s="459"/>
      <c r="F1315" s="459"/>
      <c r="G1315" s="460"/>
      <c r="H1315" s="97">
        <f>H1314+H1307+H1300+H1293</f>
        <v>49488.741666666661</v>
      </c>
    </row>
    <row r="1316" spans="2:9" s="62" customFormat="1" ht="9" customHeight="1">
      <c r="B1316" s="98"/>
      <c r="C1316" s="461"/>
      <c r="D1316" s="461"/>
      <c r="E1316" s="461"/>
      <c r="F1316" s="461"/>
      <c r="G1316" s="461"/>
      <c r="H1316" s="462"/>
    </row>
    <row r="1317" spans="2:9" s="64" customFormat="1" ht="36" customHeight="1">
      <c r="B1317" s="453" t="s">
        <v>63</v>
      </c>
      <c r="C1317" s="454"/>
      <c r="D1317" s="99"/>
      <c r="E1317" s="434" t="s">
        <v>64</v>
      </c>
      <c r="F1317" s="435"/>
      <c r="G1317" s="100">
        <v>0.08</v>
      </c>
      <c r="H1317" s="101">
        <f>H1315*G1317</f>
        <v>3959.0993333333331</v>
      </c>
    </row>
    <row r="1318" spans="2:9" s="64" customFormat="1" ht="30.75" customHeight="1">
      <c r="B1318" s="453" t="s">
        <v>65</v>
      </c>
      <c r="C1318" s="454"/>
      <c r="D1318" s="99"/>
      <c r="E1318" s="434" t="s">
        <v>64</v>
      </c>
      <c r="F1318" s="435"/>
      <c r="G1318" s="100">
        <v>0.03</v>
      </c>
      <c r="H1318" s="101">
        <f>H1315*G1318</f>
        <v>1484.6622499999999</v>
      </c>
    </row>
    <row r="1319" spans="2:9" s="64" customFormat="1" ht="30.75" customHeight="1">
      <c r="B1319" s="453" t="s">
        <v>66</v>
      </c>
      <c r="C1319" s="454"/>
      <c r="D1319" s="99"/>
      <c r="E1319" s="434" t="s">
        <v>64</v>
      </c>
      <c r="F1319" s="435"/>
      <c r="G1319" s="100">
        <v>0.05</v>
      </c>
      <c r="H1319" s="101">
        <f>H1315*G1319</f>
        <v>2474.4370833333332</v>
      </c>
    </row>
    <row r="1320" spans="2:9" s="62" customFormat="1" ht="30.75" customHeight="1">
      <c r="B1320" s="455" t="s">
        <v>67</v>
      </c>
      <c r="C1320" s="456"/>
      <c r="D1320" s="456"/>
      <c r="E1320" s="456"/>
      <c r="F1320" s="456"/>
      <c r="G1320" s="457"/>
      <c r="H1320" s="102">
        <f>+H1319+H1318+H1317+H1315</f>
        <v>57406.940333333325</v>
      </c>
    </row>
    <row r="1322" spans="2:9" s="12" customFormat="1" ht="15">
      <c r="B1322" s="449" t="s">
        <v>21</v>
      </c>
      <c r="C1322" s="449"/>
      <c r="D1322" s="449"/>
      <c r="E1322" s="449"/>
      <c r="F1322" s="449"/>
      <c r="G1322" s="449"/>
      <c r="H1322" s="13" t="s">
        <v>22</v>
      </c>
    </row>
    <row r="1323" spans="2:9" s="14" customFormat="1" ht="39" customHeight="1">
      <c r="B1323" s="450" t="s">
        <v>163</v>
      </c>
      <c r="C1323" s="450"/>
      <c r="D1323" s="450"/>
      <c r="E1323" s="450"/>
      <c r="F1323" s="450"/>
      <c r="G1323" s="450"/>
      <c r="H1323" s="15" t="s">
        <v>24</v>
      </c>
    </row>
    <row r="1324" spans="2:9" s="12" customFormat="1" ht="15">
      <c r="B1324" s="16"/>
      <c r="C1324" s="17"/>
      <c r="D1324" s="17"/>
      <c r="E1324" s="18"/>
      <c r="F1324" s="17"/>
      <c r="G1324" s="17"/>
      <c r="H1324" s="19"/>
    </row>
    <row r="1325" spans="2:9" s="12" customFormat="1" ht="15">
      <c r="B1325" s="444" t="s">
        <v>25</v>
      </c>
      <c r="C1325" s="445"/>
      <c r="D1325" s="445"/>
      <c r="E1325" s="445"/>
      <c r="F1325" s="445"/>
      <c r="G1325" s="445"/>
      <c r="H1325" s="446"/>
    </row>
    <row r="1326" spans="2:9" s="12" customFormat="1" ht="15">
      <c r="B1326" s="451" t="s">
        <v>26</v>
      </c>
      <c r="C1326" s="452"/>
      <c r="D1326" s="20" t="s">
        <v>16</v>
      </c>
      <c r="E1326" s="21" t="s">
        <v>27</v>
      </c>
      <c r="F1326" s="22" t="s">
        <v>28</v>
      </c>
      <c r="G1326" s="20" t="s">
        <v>29</v>
      </c>
      <c r="H1326" s="23" t="s">
        <v>30</v>
      </c>
    </row>
    <row r="1327" spans="2:9" s="12" customFormat="1" ht="15">
      <c r="B1327" s="447" t="s">
        <v>164</v>
      </c>
      <c r="C1327" s="448"/>
      <c r="D1327" s="24" t="s">
        <v>15</v>
      </c>
      <c r="E1327" s="25">
        <v>2</v>
      </c>
      <c r="F1327" s="26">
        <v>0.05</v>
      </c>
      <c r="G1327" s="27">
        <v>97350</v>
      </c>
      <c r="H1327" s="28">
        <f>+G1327*E1327+(G1327*F1327)</f>
        <v>199567.5</v>
      </c>
    </row>
    <row r="1328" spans="2:9" s="12" customFormat="1" ht="15">
      <c r="B1328" s="447" t="s">
        <v>165</v>
      </c>
      <c r="C1328" s="448"/>
      <c r="D1328" s="24" t="s">
        <v>16</v>
      </c>
      <c r="E1328" s="25">
        <v>1</v>
      </c>
      <c r="F1328" s="26">
        <v>0.05</v>
      </c>
      <c r="G1328" s="27">
        <v>15675</v>
      </c>
      <c r="H1328" s="28">
        <f>+G1328*E1328+(G1328*F1328)</f>
        <v>16458.75</v>
      </c>
    </row>
    <row r="1329" spans="2:8" s="12" customFormat="1" ht="15">
      <c r="B1329" s="447" t="s">
        <v>166</v>
      </c>
      <c r="C1329" s="448"/>
      <c r="D1329" s="24" t="s">
        <v>16</v>
      </c>
      <c r="E1329" s="25">
        <v>1</v>
      </c>
      <c r="F1329" s="26">
        <v>0</v>
      </c>
      <c r="G1329" s="27">
        <v>239250</v>
      </c>
      <c r="H1329" s="28">
        <f>+G1329*E1329+(G1329*F1329)</f>
        <v>239250</v>
      </c>
    </row>
    <row r="1330" spans="2:8" s="12" customFormat="1" ht="15">
      <c r="B1330" s="447" t="s">
        <v>90</v>
      </c>
      <c r="C1330" s="448"/>
      <c r="D1330" s="24" t="s">
        <v>15</v>
      </c>
      <c r="E1330" s="25">
        <v>2</v>
      </c>
      <c r="F1330" s="26">
        <v>0.05</v>
      </c>
      <c r="G1330" s="27">
        <v>495</v>
      </c>
      <c r="H1330" s="28">
        <f>+G1330*E1330+(G1330*F1330)</f>
        <v>1014.75</v>
      </c>
    </row>
    <row r="1331" spans="2:8" s="12" customFormat="1" ht="15">
      <c r="B1331" s="447"/>
      <c r="C1331" s="448"/>
      <c r="D1331" s="24"/>
      <c r="E1331" s="31"/>
      <c r="F1331" s="32"/>
      <c r="G1331" s="33" t="s">
        <v>43</v>
      </c>
      <c r="H1331" s="34">
        <f>SUM(H1327:H1330)</f>
        <v>456291</v>
      </c>
    </row>
    <row r="1332" spans="2:8" s="12" customFormat="1" ht="15">
      <c r="B1332" s="444" t="s">
        <v>44</v>
      </c>
      <c r="C1332" s="445"/>
      <c r="D1332" s="445"/>
      <c r="E1332" s="445"/>
      <c r="F1332" s="445"/>
      <c r="G1332" s="445"/>
      <c r="H1332" s="446"/>
    </row>
    <row r="1333" spans="2:8" s="12" customFormat="1" ht="15">
      <c r="B1333" s="432" t="s">
        <v>45</v>
      </c>
      <c r="C1333" s="433"/>
      <c r="D1333" s="20" t="s">
        <v>16</v>
      </c>
      <c r="E1333" s="21" t="s">
        <v>27</v>
      </c>
      <c r="F1333" s="22"/>
      <c r="G1333" s="20" t="s">
        <v>29</v>
      </c>
      <c r="H1333" s="23" t="s">
        <v>30</v>
      </c>
    </row>
    <row r="1334" spans="2:8" s="12" customFormat="1" ht="31.5" customHeight="1">
      <c r="B1334" s="432" t="s">
        <v>46</v>
      </c>
      <c r="C1334" s="433"/>
      <c r="D1334" s="24" t="s">
        <v>47</v>
      </c>
      <c r="E1334" s="35">
        <f>0.005/8</f>
        <v>6.2500000000000001E-4</v>
      </c>
      <c r="F1334" s="36"/>
      <c r="G1334" s="37">
        <f>2900000/30</f>
        <v>96666.666666666672</v>
      </c>
      <c r="H1334" s="28">
        <f>+G1334*E1334</f>
        <v>60.416666666666671</v>
      </c>
    </row>
    <row r="1335" spans="2:8" s="12" customFormat="1" ht="15">
      <c r="B1335" s="432" t="s">
        <v>48</v>
      </c>
      <c r="C1335" s="433"/>
      <c r="D1335" s="24" t="s">
        <v>47</v>
      </c>
      <c r="E1335" s="35">
        <f>0.025/8</f>
        <v>3.1250000000000002E-3</v>
      </c>
      <c r="F1335" s="38"/>
      <c r="G1335" s="39">
        <f>1900000/30</f>
        <v>63333.333333333336</v>
      </c>
      <c r="H1335" s="28">
        <f>+G1335*E1335</f>
        <v>197.91666666666669</v>
      </c>
    </row>
    <row r="1336" spans="2:8" s="12" customFormat="1" ht="15">
      <c r="B1336" s="432" t="s">
        <v>49</v>
      </c>
      <c r="C1336" s="433"/>
      <c r="D1336" s="24" t="s">
        <v>47</v>
      </c>
      <c r="E1336" s="35">
        <f>2/8</f>
        <v>0.25</v>
      </c>
      <c r="F1336" s="38"/>
      <c r="G1336" s="39">
        <f>1600000/30</f>
        <v>53333.333333333336</v>
      </c>
      <c r="H1336" s="28">
        <f>+G1336*E1336</f>
        <v>13333.333333333334</v>
      </c>
    </row>
    <row r="1337" spans="2:8" s="12" customFormat="1" ht="15">
      <c r="B1337" s="432" t="s">
        <v>50</v>
      </c>
      <c r="C1337" s="433"/>
      <c r="D1337" s="24" t="s">
        <v>47</v>
      </c>
      <c r="E1337" s="35">
        <f>2/8</f>
        <v>0.25</v>
      </c>
      <c r="F1337" s="38"/>
      <c r="G1337" s="39">
        <f>1200000/30</f>
        <v>40000</v>
      </c>
      <c r="H1337" s="28">
        <f>+G1337*E1337</f>
        <v>10000</v>
      </c>
    </row>
    <row r="1338" spans="2:8" s="12" customFormat="1" ht="15">
      <c r="B1338" s="432"/>
      <c r="C1338" s="433"/>
      <c r="D1338" s="40"/>
      <c r="E1338" s="41"/>
      <c r="F1338" s="32"/>
      <c r="G1338" s="33" t="s">
        <v>51</v>
      </c>
      <c r="H1338" s="34">
        <f>SUM(H1334:H1337)</f>
        <v>23591.666666666668</v>
      </c>
    </row>
    <row r="1339" spans="2:8" s="12" customFormat="1" ht="15">
      <c r="B1339" s="444" t="s">
        <v>52</v>
      </c>
      <c r="C1339" s="445"/>
      <c r="D1339" s="445"/>
      <c r="E1339" s="445"/>
      <c r="F1339" s="445"/>
      <c r="G1339" s="445"/>
      <c r="H1339" s="446"/>
    </row>
    <row r="1340" spans="2:8" s="12" customFormat="1" ht="15">
      <c r="B1340" s="432" t="s">
        <v>45</v>
      </c>
      <c r="C1340" s="433"/>
      <c r="D1340" s="20" t="s">
        <v>16</v>
      </c>
      <c r="E1340" s="21" t="s">
        <v>27</v>
      </c>
      <c r="F1340" s="22" t="s">
        <v>53</v>
      </c>
      <c r="G1340" s="20" t="s">
        <v>29</v>
      </c>
      <c r="H1340" s="23" t="s">
        <v>30</v>
      </c>
    </row>
    <row r="1341" spans="2:8" s="12" customFormat="1" ht="30.75" customHeight="1">
      <c r="B1341" s="432" t="s">
        <v>54</v>
      </c>
      <c r="C1341" s="433"/>
      <c r="D1341" s="24" t="s">
        <v>16</v>
      </c>
      <c r="E1341" s="35">
        <v>2.5000000000000001E-2</v>
      </c>
      <c r="F1341" s="42">
        <v>85000</v>
      </c>
      <c r="G1341" s="42">
        <v>85000</v>
      </c>
      <c r="H1341" s="28">
        <f>G1341*E1341</f>
        <v>2125</v>
      </c>
    </row>
    <row r="1342" spans="2:8" s="12" customFormat="1" ht="27.75" customHeight="1">
      <c r="B1342" s="432" t="s">
        <v>55</v>
      </c>
      <c r="C1342" s="433"/>
      <c r="D1342" s="24" t="s">
        <v>16</v>
      </c>
      <c r="E1342" s="43">
        <v>2.5000000000000001E-2</v>
      </c>
      <c r="F1342" s="44">
        <v>170000</v>
      </c>
      <c r="G1342" s="44">
        <v>170000</v>
      </c>
      <c r="H1342" s="28">
        <f>G1342*E1342</f>
        <v>4250</v>
      </c>
    </row>
    <row r="1343" spans="2:8" s="12" customFormat="1" ht="15">
      <c r="B1343" s="432"/>
      <c r="C1343" s="433"/>
      <c r="D1343" s="24"/>
      <c r="E1343" s="43"/>
      <c r="F1343" s="45"/>
      <c r="G1343" s="46"/>
      <c r="H1343" s="28"/>
    </row>
    <row r="1344" spans="2:8" s="12" customFormat="1" ht="15">
      <c r="B1344" s="432"/>
      <c r="C1344" s="433"/>
      <c r="D1344" s="24"/>
      <c r="E1344" s="43"/>
      <c r="F1344" s="45"/>
      <c r="G1344" s="46"/>
      <c r="H1344" s="28"/>
    </row>
    <row r="1345" spans="2:9" s="12" customFormat="1" ht="30">
      <c r="B1345" s="432"/>
      <c r="C1345" s="433"/>
      <c r="D1345" s="47"/>
      <c r="E1345" s="48"/>
      <c r="F1345" s="32"/>
      <c r="G1345" s="33" t="s">
        <v>56</v>
      </c>
      <c r="H1345" s="34">
        <f>SUM(H1341:H1344)</f>
        <v>6375</v>
      </c>
    </row>
    <row r="1346" spans="2:9" s="12" customFormat="1" ht="15">
      <c r="B1346" s="444" t="s">
        <v>57</v>
      </c>
      <c r="C1346" s="445"/>
      <c r="D1346" s="445"/>
      <c r="E1346" s="445"/>
      <c r="F1346" s="445"/>
      <c r="G1346" s="445"/>
      <c r="H1346" s="446"/>
    </row>
    <row r="1347" spans="2:9" s="12" customFormat="1" ht="30">
      <c r="B1347" s="432" t="s">
        <v>45</v>
      </c>
      <c r="C1347" s="433"/>
      <c r="D1347" s="20" t="s">
        <v>16</v>
      </c>
      <c r="E1347" s="21" t="s">
        <v>27</v>
      </c>
      <c r="F1347" s="22" t="s">
        <v>58</v>
      </c>
      <c r="G1347" s="20" t="s">
        <v>29</v>
      </c>
      <c r="H1347" s="23" t="s">
        <v>30</v>
      </c>
    </row>
    <row r="1348" spans="2:9" s="12" customFormat="1" ht="33.75" customHeight="1">
      <c r="B1348" s="432" t="s">
        <v>59</v>
      </c>
      <c r="C1348" s="433"/>
      <c r="D1348" s="24" t="s">
        <v>16</v>
      </c>
      <c r="E1348" s="35">
        <v>2.5000000000000001E-2</v>
      </c>
      <c r="F1348" s="42">
        <v>180000</v>
      </c>
      <c r="G1348" s="42">
        <v>180000</v>
      </c>
      <c r="H1348" s="28">
        <f>G1348*E1348</f>
        <v>4500</v>
      </c>
    </row>
    <row r="1349" spans="2:9" s="12" customFormat="1" ht="31.5" customHeight="1">
      <c r="B1349" s="432" t="s">
        <v>60</v>
      </c>
      <c r="C1349" s="433"/>
      <c r="D1349" s="24" t="s">
        <v>16</v>
      </c>
      <c r="E1349" s="35">
        <v>2.5000000000000001E-2</v>
      </c>
      <c r="F1349" s="42">
        <v>6000</v>
      </c>
      <c r="G1349" s="42">
        <v>6000</v>
      </c>
      <c r="H1349" s="28">
        <f>G1349*E1349</f>
        <v>150</v>
      </c>
    </row>
    <row r="1350" spans="2:9" s="12" customFormat="1" ht="15">
      <c r="B1350" s="49"/>
      <c r="C1350" s="50"/>
      <c r="D1350" s="24"/>
      <c r="E1350" s="35"/>
      <c r="F1350" s="51"/>
      <c r="G1350" s="52"/>
      <c r="H1350" s="28"/>
    </row>
    <row r="1351" spans="2:9" s="12" customFormat="1" ht="15">
      <c r="B1351" s="432"/>
      <c r="C1351" s="436"/>
      <c r="D1351" s="20"/>
      <c r="E1351" s="35"/>
      <c r="F1351" s="51"/>
      <c r="G1351" s="52"/>
      <c r="H1351" s="28"/>
    </row>
    <row r="1352" spans="2:9" s="12" customFormat="1" ht="15">
      <c r="B1352" s="432"/>
      <c r="C1352" s="436"/>
      <c r="D1352" s="20"/>
      <c r="E1352" s="53"/>
      <c r="F1352" s="437" t="s">
        <v>61</v>
      </c>
      <c r="G1352" s="438"/>
      <c r="H1352" s="54">
        <f>SUM(H1348:H1351)</f>
        <v>4650</v>
      </c>
      <c r="I1352" s="55">
        <f>H1352+H1345+H1338</f>
        <v>34616.666666666672</v>
      </c>
    </row>
    <row r="1353" spans="2:9" s="14" customFormat="1" ht="15">
      <c r="B1353" s="439" t="s">
        <v>62</v>
      </c>
      <c r="C1353" s="440"/>
      <c r="D1353" s="440"/>
      <c r="E1353" s="440"/>
      <c r="F1353" s="440"/>
      <c r="G1353" s="441"/>
      <c r="H1353" s="56">
        <f>H1352+H1345+H1338+H1331</f>
        <v>490907.66666666669</v>
      </c>
    </row>
    <row r="1354" spans="2:9" s="12" customFormat="1" ht="15">
      <c r="B1354" s="57"/>
      <c r="C1354" s="442"/>
      <c r="D1354" s="442"/>
      <c r="E1354" s="442"/>
      <c r="F1354" s="442"/>
      <c r="G1354" s="442"/>
      <c r="H1354" s="443"/>
    </row>
    <row r="1355" spans="2:9" s="14" customFormat="1" ht="15">
      <c r="B1355" s="432" t="s">
        <v>63</v>
      </c>
      <c r="C1355" s="433"/>
      <c r="D1355" s="58"/>
      <c r="E1355" s="434" t="s">
        <v>64</v>
      </c>
      <c r="F1355" s="435"/>
      <c r="G1355" s="59">
        <v>0.08</v>
      </c>
      <c r="H1355" s="60">
        <f>G1355*H1353</f>
        <v>39272.613333333335</v>
      </c>
    </row>
    <row r="1356" spans="2:9" s="14" customFormat="1" ht="15">
      <c r="B1356" s="432" t="s">
        <v>65</v>
      </c>
      <c r="C1356" s="433"/>
      <c r="D1356" s="58"/>
      <c r="E1356" s="434" t="s">
        <v>64</v>
      </c>
      <c r="F1356" s="435"/>
      <c r="G1356" s="59">
        <v>0.03</v>
      </c>
      <c r="H1356" s="60">
        <f>H1353*G1356</f>
        <v>14727.23</v>
      </c>
    </row>
    <row r="1357" spans="2:9" s="14" customFormat="1" ht="15">
      <c r="B1357" s="432" t="s">
        <v>66</v>
      </c>
      <c r="C1357" s="433"/>
      <c r="D1357" s="58"/>
      <c r="E1357" s="434" t="s">
        <v>64</v>
      </c>
      <c r="F1357" s="435"/>
      <c r="G1357" s="59">
        <v>0.05</v>
      </c>
      <c r="H1357" s="60">
        <f>G1357*H1353</f>
        <v>24545.383333333335</v>
      </c>
    </row>
    <row r="1358" spans="2:9" s="12" customFormat="1" ht="15">
      <c r="B1358" s="429" t="s">
        <v>67</v>
      </c>
      <c r="C1358" s="430"/>
      <c r="D1358" s="430"/>
      <c r="E1358" s="430"/>
      <c r="F1358" s="430"/>
      <c r="G1358" s="431"/>
      <c r="H1358" s="61">
        <f>+H1357+H1356+H1355+H1353</f>
        <v>569452.89333333331</v>
      </c>
    </row>
    <row r="1360" spans="2:9" s="12" customFormat="1" ht="15">
      <c r="B1360" s="449" t="s">
        <v>21</v>
      </c>
      <c r="C1360" s="449"/>
      <c r="D1360" s="449"/>
      <c r="E1360" s="449"/>
      <c r="F1360" s="449"/>
      <c r="G1360" s="449"/>
      <c r="H1360" s="13" t="s">
        <v>22</v>
      </c>
    </row>
    <row r="1361" spans="2:8" s="14" customFormat="1" ht="39" customHeight="1">
      <c r="B1361" s="450" t="s">
        <v>167</v>
      </c>
      <c r="C1361" s="450"/>
      <c r="D1361" s="450"/>
      <c r="E1361" s="450"/>
      <c r="F1361" s="450"/>
      <c r="G1361" s="450"/>
      <c r="H1361" s="15" t="s">
        <v>24</v>
      </c>
    </row>
    <row r="1362" spans="2:8" s="12" customFormat="1" ht="15">
      <c r="B1362" s="16"/>
      <c r="C1362" s="17"/>
      <c r="D1362" s="17"/>
      <c r="E1362" s="18"/>
      <c r="F1362" s="17"/>
      <c r="G1362" s="17"/>
      <c r="H1362" s="19"/>
    </row>
    <row r="1363" spans="2:8" s="12" customFormat="1" ht="15">
      <c r="B1363" s="444" t="s">
        <v>25</v>
      </c>
      <c r="C1363" s="445"/>
      <c r="D1363" s="445"/>
      <c r="E1363" s="445"/>
      <c r="F1363" s="445"/>
      <c r="G1363" s="445"/>
      <c r="H1363" s="446"/>
    </row>
    <row r="1364" spans="2:8" s="12" customFormat="1" ht="15">
      <c r="B1364" s="451" t="s">
        <v>26</v>
      </c>
      <c r="C1364" s="452"/>
      <c r="D1364" s="20" t="s">
        <v>16</v>
      </c>
      <c r="E1364" s="21" t="s">
        <v>27</v>
      </c>
      <c r="F1364" s="22" t="s">
        <v>28</v>
      </c>
      <c r="G1364" s="20" t="s">
        <v>29</v>
      </c>
      <c r="H1364" s="23" t="s">
        <v>30</v>
      </c>
    </row>
    <row r="1365" spans="2:8" s="12" customFormat="1" ht="15">
      <c r="B1365" s="447" t="s">
        <v>69</v>
      </c>
      <c r="C1365" s="448"/>
      <c r="D1365" s="24" t="s">
        <v>15</v>
      </c>
      <c r="E1365" s="25">
        <v>17.5</v>
      </c>
      <c r="F1365" s="26">
        <v>0.05</v>
      </c>
      <c r="G1365" s="27">
        <v>2475</v>
      </c>
      <c r="H1365" s="28">
        <f t="shared" ref="H1365:H1372" si="14">+G1365*E1365+(G1365*F1365)</f>
        <v>43436.25</v>
      </c>
    </row>
    <row r="1366" spans="2:8" s="12" customFormat="1" ht="15">
      <c r="B1366" s="447" t="s">
        <v>32</v>
      </c>
      <c r="C1366" s="448"/>
      <c r="D1366" s="24" t="s">
        <v>16</v>
      </c>
      <c r="E1366" s="25">
        <v>12</v>
      </c>
      <c r="F1366" s="26">
        <v>0</v>
      </c>
      <c r="G1366" s="27">
        <v>907.5</v>
      </c>
      <c r="H1366" s="28">
        <f t="shared" si="14"/>
        <v>10890</v>
      </c>
    </row>
    <row r="1367" spans="2:8" s="12" customFormat="1" ht="15">
      <c r="B1367" s="447" t="s">
        <v>168</v>
      </c>
      <c r="C1367" s="448"/>
      <c r="D1367" s="24" t="s">
        <v>15</v>
      </c>
      <c r="E1367" s="25">
        <v>17.5</v>
      </c>
      <c r="F1367" s="26">
        <v>0.05</v>
      </c>
      <c r="G1367" s="27">
        <v>10345.5</v>
      </c>
      <c r="H1367" s="28">
        <f t="shared" si="14"/>
        <v>181563.52499999999</v>
      </c>
    </row>
    <row r="1368" spans="2:8" s="12" customFormat="1" ht="15">
      <c r="B1368" s="447" t="s">
        <v>169</v>
      </c>
      <c r="C1368" s="448"/>
      <c r="D1368" s="24" t="s">
        <v>16</v>
      </c>
      <c r="E1368" s="25">
        <v>4</v>
      </c>
      <c r="F1368" s="26">
        <v>0</v>
      </c>
      <c r="G1368" s="27">
        <v>1980</v>
      </c>
      <c r="H1368" s="28">
        <f t="shared" si="14"/>
        <v>7920</v>
      </c>
    </row>
    <row r="1369" spans="2:8" s="12" customFormat="1" ht="35.25" customHeight="1">
      <c r="B1369" s="447" t="s">
        <v>89</v>
      </c>
      <c r="C1369" s="448"/>
      <c r="D1369" s="24" t="s">
        <v>16</v>
      </c>
      <c r="E1369" s="25">
        <v>3</v>
      </c>
      <c r="F1369" s="29">
        <v>0</v>
      </c>
      <c r="G1369" s="30">
        <v>3135</v>
      </c>
      <c r="H1369" s="28">
        <f t="shared" si="14"/>
        <v>9405</v>
      </c>
    </row>
    <row r="1370" spans="2:8" s="12" customFormat="1" ht="15">
      <c r="B1370" s="447" t="s">
        <v>35</v>
      </c>
      <c r="C1370" s="448"/>
      <c r="D1370" s="24" t="s">
        <v>16</v>
      </c>
      <c r="E1370" s="25">
        <v>2</v>
      </c>
      <c r="F1370" s="26">
        <v>0</v>
      </c>
      <c r="G1370" s="27">
        <v>247.5</v>
      </c>
      <c r="H1370" s="28">
        <f t="shared" si="14"/>
        <v>495</v>
      </c>
    </row>
    <row r="1371" spans="2:8" s="12" customFormat="1" ht="15">
      <c r="B1371" s="447" t="s">
        <v>90</v>
      </c>
      <c r="C1371" s="448"/>
      <c r="D1371" s="24" t="s">
        <v>15</v>
      </c>
      <c r="E1371" s="25">
        <v>70</v>
      </c>
      <c r="F1371" s="26">
        <v>0.05</v>
      </c>
      <c r="G1371" s="27">
        <v>495</v>
      </c>
      <c r="H1371" s="28">
        <f t="shared" si="14"/>
        <v>34674.75</v>
      </c>
    </row>
    <row r="1372" spans="2:8" s="12" customFormat="1" ht="15">
      <c r="B1372" s="447" t="s">
        <v>91</v>
      </c>
      <c r="C1372" s="448"/>
      <c r="D1372" s="24" t="s">
        <v>16</v>
      </c>
      <c r="E1372" s="25">
        <v>3</v>
      </c>
      <c r="F1372" s="26">
        <v>0</v>
      </c>
      <c r="G1372" s="27">
        <v>3135</v>
      </c>
      <c r="H1372" s="28">
        <f t="shared" si="14"/>
        <v>9405</v>
      </c>
    </row>
    <row r="1373" spans="2:8" s="12" customFormat="1" ht="15">
      <c r="B1373" s="447"/>
      <c r="C1373" s="448"/>
      <c r="D1373" s="24"/>
      <c r="E1373" s="31"/>
      <c r="F1373" s="32"/>
      <c r="G1373" s="33" t="s">
        <v>43</v>
      </c>
      <c r="H1373" s="34">
        <f>SUM(H1365:H1372)</f>
        <v>297789.52500000002</v>
      </c>
    </row>
    <row r="1374" spans="2:8" s="12" customFormat="1" ht="15">
      <c r="B1374" s="444" t="s">
        <v>44</v>
      </c>
      <c r="C1374" s="445"/>
      <c r="D1374" s="445"/>
      <c r="E1374" s="445"/>
      <c r="F1374" s="445"/>
      <c r="G1374" s="445"/>
      <c r="H1374" s="446"/>
    </row>
    <row r="1375" spans="2:8" s="12" customFormat="1" ht="15">
      <c r="B1375" s="432" t="s">
        <v>45</v>
      </c>
      <c r="C1375" s="433"/>
      <c r="D1375" s="20" t="s">
        <v>16</v>
      </c>
      <c r="E1375" s="21" t="s">
        <v>27</v>
      </c>
      <c r="F1375" s="22"/>
      <c r="G1375" s="20" t="s">
        <v>29</v>
      </c>
      <c r="H1375" s="23" t="s">
        <v>30</v>
      </c>
    </row>
    <row r="1376" spans="2:8" s="12" customFormat="1" ht="31.5" customHeight="1">
      <c r="B1376" s="432" t="s">
        <v>46</v>
      </c>
      <c r="C1376" s="433"/>
      <c r="D1376" s="24" t="s">
        <v>47</v>
      </c>
      <c r="E1376" s="35">
        <f>0.05/8</f>
        <v>6.2500000000000003E-3</v>
      </c>
      <c r="F1376" s="36"/>
      <c r="G1376" s="37">
        <f>2900000/30</f>
        <v>96666.666666666672</v>
      </c>
      <c r="H1376" s="28">
        <f>+G1376*E1376</f>
        <v>604.16666666666674</v>
      </c>
    </row>
    <row r="1377" spans="2:8" s="12" customFormat="1" ht="15">
      <c r="B1377" s="432" t="s">
        <v>48</v>
      </c>
      <c r="C1377" s="433"/>
      <c r="D1377" s="24" t="s">
        <v>47</v>
      </c>
      <c r="E1377" s="35">
        <f>0.025/8</f>
        <v>3.1250000000000002E-3</v>
      </c>
      <c r="F1377" s="38"/>
      <c r="G1377" s="39">
        <f>1900000/30</f>
        <v>63333.333333333336</v>
      </c>
      <c r="H1377" s="28">
        <f>+G1377*E1377</f>
        <v>197.91666666666669</v>
      </c>
    </row>
    <row r="1378" spans="2:8" s="12" customFormat="1" ht="15">
      <c r="B1378" s="432" t="s">
        <v>49</v>
      </c>
      <c r="C1378" s="433"/>
      <c r="D1378" s="24" t="s">
        <v>47</v>
      </c>
      <c r="E1378" s="35">
        <f>6/8</f>
        <v>0.75</v>
      </c>
      <c r="F1378" s="38"/>
      <c r="G1378" s="39">
        <f>1600000/30</f>
        <v>53333.333333333336</v>
      </c>
      <c r="H1378" s="28">
        <f>+G1378*E1378</f>
        <v>40000</v>
      </c>
    </row>
    <row r="1379" spans="2:8" s="12" customFormat="1" ht="15">
      <c r="B1379" s="432" t="s">
        <v>50</v>
      </c>
      <c r="C1379" s="433"/>
      <c r="D1379" s="24" t="s">
        <v>47</v>
      </c>
      <c r="E1379" s="35">
        <f>6/8</f>
        <v>0.75</v>
      </c>
      <c r="F1379" s="38"/>
      <c r="G1379" s="39">
        <f>1200000/30</f>
        <v>40000</v>
      </c>
      <c r="H1379" s="28">
        <f>+G1379*E1379</f>
        <v>30000</v>
      </c>
    </row>
    <row r="1380" spans="2:8" s="12" customFormat="1" ht="15">
      <c r="B1380" s="432"/>
      <c r="C1380" s="433"/>
      <c r="D1380" s="40"/>
      <c r="E1380" s="41"/>
      <c r="F1380" s="32"/>
      <c r="G1380" s="33" t="s">
        <v>51</v>
      </c>
      <c r="H1380" s="34">
        <f>SUM(H1376:H1379)</f>
        <v>70802.083333333343</v>
      </c>
    </row>
    <row r="1381" spans="2:8" s="12" customFormat="1" ht="15">
      <c r="B1381" s="444" t="s">
        <v>52</v>
      </c>
      <c r="C1381" s="445"/>
      <c r="D1381" s="445"/>
      <c r="E1381" s="445"/>
      <c r="F1381" s="445"/>
      <c r="G1381" s="445"/>
      <c r="H1381" s="446"/>
    </row>
    <row r="1382" spans="2:8" s="12" customFormat="1" ht="15">
      <c r="B1382" s="432" t="s">
        <v>45</v>
      </c>
      <c r="C1382" s="433"/>
      <c r="D1382" s="20" t="s">
        <v>16</v>
      </c>
      <c r="E1382" s="21" t="s">
        <v>27</v>
      </c>
      <c r="F1382" s="22" t="s">
        <v>53</v>
      </c>
      <c r="G1382" s="20" t="s">
        <v>29</v>
      </c>
      <c r="H1382" s="23" t="s">
        <v>30</v>
      </c>
    </row>
    <row r="1383" spans="2:8" s="12" customFormat="1" ht="30.75" customHeight="1">
      <c r="B1383" s="432" t="s">
        <v>54</v>
      </c>
      <c r="C1383" s="433"/>
      <c r="D1383" s="24" t="s">
        <v>16</v>
      </c>
      <c r="E1383" s="35">
        <v>5.0000000000000001E-3</v>
      </c>
      <c r="F1383" s="42">
        <v>85000</v>
      </c>
      <c r="G1383" s="42">
        <v>85000</v>
      </c>
      <c r="H1383" s="28">
        <f>G1383*E1383</f>
        <v>425</v>
      </c>
    </row>
    <row r="1384" spans="2:8" s="12" customFormat="1" ht="27.75" customHeight="1">
      <c r="B1384" s="432" t="s">
        <v>55</v>
      </c>
      <c r="C1384" s="433"/>
      <c r="D1384" s="24" t="s">
        <v>16</v>
      </c>
      <c r="E1384" s="43">
        <v>5.0000000000000001E-3</v>
      </c>
      <c r="F1384" s="44">
        <v>170000</v>
      </c>
      <c r="G1384" s="44">
        <v>170000</v>
      </c>
      <c r="H1384" s="28">
        <f>G1384*E1384</f>
        <v>850</v>
      </c>
    </row>
    <row r="1385" spans="2:8" s="12" customFormat="1" ht="15">
      <c r="B1385" s="432"/>
      <c r="C1385" s="433"/>
      <c r="D1385" s="24"/>
      <c r="E1385" s="43"/>
      <c r="F1385" s="45"/>
      <c r="G1385" s="46"/>
      <c r="H1385" s="28"/>
    </row>
    <row r="1386" spans="2:8" s="12" customFormat="1" ht="15">
      <c r="B1386" s="432"/>
      <c r="C1386" s="433"/>
      <c r="D1386" s="24"/>
      <c r="E1386" s="43"/>
      <c r="F1386" s="45"/>
      <c r="G1386" s="46"/>
      <c r="H1386" s="28"/>
    </row>
    <row r="1387" spans="2:8" s="12" customFormat="1" ht="30">
      <c r="B1387" s="432"/>
      <c r="C1387" s="433"/>
      <c r="D1387" s="47"/>
      <c r="E1387" s="48"/>
      <c r="F1387" s="32"/>
      <c r="G1387" s="33" t="s">
        <v>56</v>
      </c>
      <c r="H1387" s="34">
        <f>SUM(H1383:H1386)</f>
        <v>1275</v>
      </c>
    </row>
    <row r="1388" spans="2:8" s="12" customFormat="1" ht="15">
      <c r="B1388" s="444" t="s">
        <v>57</v>
      </c>
      <c r="C1388" s="445"/>
      <c r="D1388" s="445"/>
      <c r="E1388" s="445"/>
      <c r="F1388" s="445"/>
      <c r="G1388" s="445"/>
      <c r="H1388" s="446"/>
    </row>
    <row r="1389" spans="2:8" s="12" customFormat="1" ht="30">
      <c r="B1389" s="432" t="s">
        <v>45</v>
      </c>
      <c r="C1389" s="433"/>
      <c r="D1389" s="20" t="s">
        <v>16</v>
      </c>
      <c r="E1389" s="21" t="s">
        <v>27</v>
      </c>
      <c r="F1389" s="22" t="s">
        <v>58</v>
      </c>
      <c r="G1389" s="20" t="s">
        <v>29</v>
      </c>
      <c r="H1389" s="23" t="s">
        <v>30</v>
      </c>
    </row>
    <row r="1390" spans="2:8" s="12" customFormat="1" ht="33.75" customHeight="1">
      <c r="B1390" s="432" t="s">
        <v>59</v>
      </c>
      <c r="C1390" s="433"/>
      <c r="D1390" s="24" t="s">
        <v>16</v>
      </c>
      <c r="E1390" s="35">
        <v>5.0000000000000001E-3</v>
      </c>
      <c r="F1390" s="42">
        <v>180000</v>
      </c>
      <c r="G1390" s="42">
        <v>180000</v>
      </c>
      <c r="H1390" s="28">
        <f>G1390*E1390</f>
        <v>900</v>
      </c>
    </row>
    <row r="1391" spans="2:8" s="12" customFormat="1" ht="31.5" customHeight="1">
      <c r="B1391" s="432" t="s">
        <v>60</v>
      </c>
      <c r="C1391" s="433"/>
      <c r="D1391" s="24" t="s">
        <v>16</v>
      </c>
      <c r="E1391" s="35">
        <v>5.0000000000000001E-3</v>
      </c>
      <c r="F1391" s="42">
        <v>6000</v>
      </c>
      <c r="G1391" s="42">
        <v>6000</v>
      </c>
      <c r="H1391" s="28">
        <f>G1391*E1391</f>
        <v>30</v>
      </c>
    </row>
    <row r="1392" spans="2:8" s="12" customFormat="1" ht="15">
      <c r="B1392" s="49"/>
      <c r="C1392" s="50"/>
      <c r="D1392" s="24"/>
      <c r="E1392" s="35"/>
      <c r="F1392" s="51"/>
      <c r="G1392" s="52"/>
      <c r="H1392" s="28"/>
    </row>
    <row r="1393" spans="2:9" s="12" customFormat="1" ht="15">
      <c r="B1393" s="432"/>
      <c r="C1393" s="436"/>
      <c r="D1393" s="20"/>
      <c r="E1393" s="35"/>
      <c r="F1393" s="51"/>
      <c r="G1393" s="52"/>
      <c r="H1393" s="28"/>
    </row>
    <row r="1394" spans="2:9" s="12" customFormat="1" ht="15">
      <c r="B1394" s="432"/>
      <c r="C1394" s="436"/>
      <c r="D1394" s="20"/>
      <c r="E1394" s="53"/>
      <c r="F1394" s="437" t="s">
        <v>61</v>
      </c>
      <c r="G1394" s="438"/>
      <c r="H1394" s="54">
        <f>SUM(H1390:H1393)</f>
        <v>930</v>
      </c>
      <c r="I1394" s="55">
        <f>H1394+H1387+H1380</f>
        <v>73007.083333333343</v>
      </c>
    </row>
    <row r="1395" spans="2:9" s="14" customFormat="1" ht="15">
      <c r="B1395" s="439" t="s">
        <v>62</v>
      </c>
      <c r="C1395" s="440"/>
      <c r="D1395" s="440"/>
      <c r="E1395" s="440"/>
      <c r="F1395" s="440"/>
      <c r="G1395" s="441"/>
      <c r="H1395" s="56">
        <f>H1394+H1387+H1380+H1373</f>
        <v>370796.6083333334</v>
      </c>
    </row>
    <row r="1396" spans="2:9" s="12" customFormat="1" ht="15">
      <c r="B1396" s="57"/>
      <c r="C1396" s="442"/>
      <c r="D1396" s="442"/>
      <c r="E1396" s="442"/>
      <c r="F1396" s="442"/>
      <c r="G1396" s="442"/>
      <c r="H1396" s="443"/>
    </row>
    <row r="1397" spans="2:9" s="14" customFormat="1" ht="15">
      <c r="B1397" s="432" t="s">
        <v>63</v>
      </c>
      <c r="C1397" s="433"/>
      <c r="D1397" s="58"/>
      <c r="E1397" s="434" t="s">
        <v>64</v>
      </c>
      <c r="F1397" s="435"/>
      <c r="G1397" s="59">
        <v>0.08</v>
      </c>
      <c r="H1397" s="60">
        <f>G1397*H1395</f>
        <v>29663.728666666673</v>
      </c>
    </row>
    <row r="1398" spans="2:9" s="14" customFormat="1" ht="15">
      <c r="B1398" s="432" t="s">
        <v>65</v>
      </c>
      <c r="C1398" s="433"/>
      <c r="D1398" s="58"/>
      <c r="E1398" s="434" t="s">
        <v>64</v>
      </c>
      <c r="F1398" s="435"/>
      <c r="G1398" s="59">
        <v>0.03</v>
      </c>
      <c r="H1398" s="60">
        <f>H1395*G1398</f>
        <v>11123.898250000002</v>
      </c>
    </row>
    <row r="1399" spans="2:9" s="14" customFormat="1" ht="15">
      <c r="B1399" s="432" t="s">
        <v>66</v>
      </c>
      <c r="C1399" s="433"/>
      <c r="D1399" s="58"/>
      <c r="E1399" s="434" t="s">
        <v>64</v>
      </c>
      <c r="F1399" s="435"/>
      <c r="G1399" s="59">
        <v>0.05</v>
      </c>
      <c r="H1399" s="60">
        <f>G1399*H1395</f>
        <v>18539.830416666671</v>
      </c>
    </row>
    <row r="1400" spans="2:9" s="12" customFormat="1" ht="15">
      <c r="B1400" s="429" t="s">
        <v>67</v>
      </c>
      <c r="C1400" s="430"/>
      <c r="D1400" s="430"/>
      <c r="E1400" s="430"/>
      <c r="F1400" s="430"/>
      <c r="G1400" s="431"/>
      <c r="H1400" s="61">
        <f>+H1399+H1398+H1397+H1395</f>
        <v>430124.06566666672</v>
      </c>
    </row>
    <row r="1402" spans="2:9" s="12" customFormat="1" ht="15">
      <c r="B1402" s="449" t="s">
        <v>21</v>
      </c>
      <c r="C1402" s="449"/>
      <c r="D1402" s="449"/>
      <c r="E1402" s="449"/>
      <c r="F1402" s="449"/>
      <c r="G1402" s="449"/>
      <c r="H1402" s="13" t="s">
        <v>22</v>
      </c>
    </row>
    <row r="1403" spans="2:9" s="14" customFormat="1" ht="39" customHeight="1">
      <c r="B1403" s="450" t="s">
        <v>170</v>
      </c>
      <c r="C1403" s="450"/>
      <c r="D1403" s="450"/>
      <c r="E1403" s="450"/>
      <c r="F1403" s="450"/>
      <c r="G1403" s="450"/>
      <c r="H1403" s="15" t="s">
        <v>24</v>
      </c>
    </row>
    <row r="1404" spans="2:9" s="12" customFormat="1" ht="15">
      <c r="B1404" s="16"/>
      <c r="C1404" s="17"/>
      <c r="D1404" s="17"/>
      <c r="E1404" s="18"/>
      <c r="F1404" s="17"/>
      <c r="G1404" s="17"/>
      <c r="H1404" s="19"/>
    </row>
    <row r="1405" spans="2:9" s="12" customFormat="1" ht="15">
      <c r="B1405" s="444" t="s">
        <v>25</v>
      </c>
      <c r="C1405" s="445"/>
      <c r="D1405" s="445"/>
      <c r="E1405" s="445"/>
      <c r="F1405" s="445"/>
      <c r="G1405" s="445"/>
      <c r="H1405" s="446"/>
    </row>
    <row r="1406" spans="2:9" s="12" customFormat="1" ht="15">
      <c r="B1406" s="451" t="s">
        <v>26</v>
      </c>
      <c r="C1406" s="452"/>
      <c r="D1406" s="20" t="s">
        <v>16</v>
      </c>
      <c r="E1406" s="21" t="s">
        <v>27</v>
      </c>
      <c r="F1406" s="22" t="s">
        <v>28</v>
      </c>
      <c r="G1406" s="20" t="s">
        <v>29</v>
      </c>
      <c r="H1406" s="23" t="s">
        <v>30</v>
      </c>
    </row>
    <row r="1407" spans="2:9" s="12" customFormat="1" ht="15">
      <c r="B1407" s="447" t="s">
        <v>171</v>
      </c>
      <c r="C1407" s="448"/>
      <c r="D1407" s="24" t="s">
        <v>15</v>
      </c>
      <c r="E1407" s="25">
        <v>12</v>
      </c>
      <c r="F1407" s="26">
        <v>0.05</v>
      </c>
      <c r="G1407" s="27">
        <v>48675</v>
      </c>
      <c r="H1407" s="28">
        <f>+G1407*E1407+(G1407*F1407)</f>
        <v>586533.75</v>
      </c>
    </row>
    <row r="1408" spans="2:9" s="12" customFormat="1" ht="15">
      <c r="B1408" s="447" t="s">
        <v>172</v>
      </c>
      <c r="C1408" s="448"/>
      <c r="D1408" s="24" t="s">
        <v>16</v>
      </c>
      <c r="E1408" s="25">
        <v>4</v>
      </c>
      <c r="F1408" s="26">
        <v>0</v>
      </c>
      <c r="G1408" s="27">
        <v>265980</v>
      </c>
      <c r="H1408" s="28">
        <f>+G1408*E1408+(G1408*F1408)</f>
        <v>1063920</v>
      </c>
    </row>
    <row r="1409" spans="2:8" s="12" customFormat="1" ht="15">
      <c r="B1409" s="447" t="s">
        <v>173</v>
      </c>
      <c r="C1409" s="448"/>
      <c r="D1409" s="24" t="s">
        <v>16</v>
      </c>
      <c r="E1409" s="25">
        <v>4</v>
      </c>
      <c r="F1409" s="26">
        <v>0</v>
      </c>
      <c r="G1409" s="27">
        <v>38775</v>
      </c>
      <c r="H1409" s="28">
        <f>+G1409*E1409+(G1409*F1409)</f>
        <v>155100</v>
      </c>
    </row>
    <row r="1410" spans="2:8" s="12" customFormat="1" ht="15">
      <c r="B1410" s="447" t="s">
        <v>174</v>
      </c>
      <c r="C1410" s="448"/>
      <c r="D1410" s="24" t="s">
        <v>16</v>
      </c>
      <c r="E1410" s="25">
        <v>1</v>
      </c>
      <c r="F1410" s="26">
        <v>0</v>
      </c>
      <c r="G1410" s="27">
        <v>327855</v>
      </c>
      <c r="H1410" s="28">
        <f>+G1410*E1410+(G1410*F1410)</f>
        <v>327855</v>
      </c>
    </row>
    <row r="1411" spans="2:8" s="12" customFormat="1" ht="15">
      <c r="B1411" s="447"/>
      <c r="C1411" s="448"/>
      <c r="D1411" s="24"/>
      <c r="E1411" s="31"/>
      <c r="F1411" s="32"/>
      <c r="G1411" s="33" t="s">
        <v>43</v>
      </c>
      <c r="H1411" s="34">
        <f>SUM(H1407:H1410)</f>
        <v>2133408.75</v>
      </c>
    </row>
    <row r="1412" spans="2:8" s="12" customFormat="1" ht="15">
      <c r="B1412" s="444" t="s">
        <v>44</v>
      </c>
      <c r="C1412" s="445"/>
      <c r="D1412" s="445"/>
      <c r="E1412" s="445"/>
      <c r="F1412" s="445"/>
      <c r="G1412" s="445"/>
      <c r="H1412" s="446"/>
    </row>
    <row r="1413" spans="2:8" s="12" customFormat="1" ht="15">
      <c r="B1413" s="432" t="s">
        <v>45</v>
      </c>
      <c r="C1413" s="433"/>
      <c r="D1413" s="20" t="s">
        <v>16</v>
      </c>
      <c r="E1413" s="21" t="s">
        <v>27</v>
      </c>
      <c r="F1413" s="22"/>
      <c r="G1413" s="20" t="s">
        <v>29</v>
      </c>
      <c r="H1413" s="23" t="s">
        <v>30</v>
      </c>
    </row>
    <row r="1414" spans="2:8" s="12" customFormat="1" ht="31.5" customHeight="1">
      <c r="B1414" s="432" t="s">
        <v>46</v>
      </c>
      <c r="C1414" s="433"/>
      <c r="D1414" s="24" t="s">
        <v>47</v>
      </c>
      <c r="E1414" s="35">
        <f>0.1/8</f>
        <v>1.2500000000000001E-2</v>
      </c>
      <c r="F1414" s="36"/>
      <c r="G1414" s="37">
        <f>2900000/30</f>
        <v>96666.666666666672</v>
      </c>
      <c r="H1414" s="28">
        <f>+G1414*E1414</f>
        <v>1208.3333333333335</v>
      </c>
    </row>
    <row r="1415" spans="2:8" s="12" customFormat="1" ht="15">
      <c r="B1415" s="432" t="s">
        <v>48</v>
      </c>
      <c r="C1415" s="433"/>
      <c r="D1415" s="24" t="s">
        <v>47</v>
      </c>
      <c r="E1415" s="35">
        <f>0.1/8</f>
        <v>1.2500000000000001E-2</v>
      </c>
      <c r="F1415" s="38"/>
      <c r="G1415" s="39">
        <f>1900000/30</f>
        <v>63333.333333333336</v>
      </c>
      <c r="H1415" s="28">
        <f>+G1415*E1415</f>
        <v>791.66666666666674</v>
      </c>
    </row>
    <row r="1416" spans="2:8" s="12" customFormat="1" ht="15">
      <c r="B1416" s="432" t="s">
        <v>49</v>
      </c>
      <c r="C1416" s="433"/>
      <c r="D1416" s="24" t="s">
        <v>47</v>
      </c>
      <c r="E1416" s="35">
        <f>10/8</f>
        <v>1.25</v>
      </c>
      <c r="F1416" s="38"/>
      <c r="G1416" s="39">
        <f>1600000/30</f>
        <v>53333.333333333336</v>
      </c>
      <c r="H1416" s="28">
        <f>+G1416*E1416</f>
        <v>66666.666666666672</v>
      </c>
    </row>
    <row r="1417" spans="2:8" s="12" customFormat="1" ht="15">
      <c r="B1417" s="432" t="s">
        <v>50</v>
      </c>
      <c r="C1417" s="433"/>
      <c r="D1417" s="24" t="s">
        <v>47</v>
      </c>
      <c r="E1417" s="35">
        <f>10/8</f>
        <v>1.25</v>
      </c>
      <c r="F1417" s="38"/>
      <c r="G1417" s="39">
        <f>1200000/30</f>
        <v>40000</v>
      </c>
      <c r="H1417" s="28">
        <f>+G1417*E1417</f>
        <v>50000</v>
      </c>
    </row>
    <row r="1418" spans="2:8" s="12" customFormat="1" ht="15">
      <c r="B1418" s="432"/>
      <c r="C1418" s="433"/>
      <c r="D1418" s="40"/>
      <c r="E1418" s="41"/>
      <c r="F1418" s="32"/>
      <c r="G1418" s="33" t="s">
        <v>51</v>
      </c>
      <c r="H1418" s="34">
        <f>SUM(H1414:H1417)</f>
        <v>118666.66666666667</v>
      </c>
    </row>
    <row r="1419" spans="2:8" s="12" customFormat="1" ht="15">
      <c r="B1419" s="444" t="s">
        <v>52</v>
      </c>
      <c r="C1419" s="445"/>
      <c r="D1419" s="445"/>
      <c r="E1419" s="445"/>
      <c r="F1419" s="445"/>
      <c r="G1419" s="445"/>
      <c r="H1419" s="446"/>
    </row>
    <row r="1420" spans="2:8" s="12" customFormat="1" ht="15">
      <c r="B1420" s="432" t="s">
        <v>45</v>
      </c>
      <c r="C1420" s="433"/>
      <c r="D1420" s="20" t="s">
        <v>16</v>
      </c>
      <c r="E1420" s="21" t="s">
        <v>27</v>
      </c>
      <c r="F1420" s="22" t="s">
        <v>53</v>
      </c>
      <c r="G1420" s="20" t="s">
        <v>29</v>
      </c>
      <c r="H1420" s="23" t="s">
        <v>30</v>
      </c>
    </row>
    <row r="1421" spans="2:8" s="12" customFormat="1" ht="30.75" customHeight="1">
      <c r="B1421" s="432" t="s">
        <v>54</v>
      </c>
      <c r="C1421" s="433"/>
      <c r="D1421" s="24" t="s">
        <v>16</v>
      </c>
      <c r="E1421" s="35">
        <v>0.1</v>
      </c>
      <c r="F1421" s="42">
        <v>85000</v>
      </c>
      <c r="G1421" s="42">
        <v>85000</v>
      </c>
      <c r="H1421" s="28">
        <f>G1421*E1421</f>
        <v>8500</v>
      </c>
    </row>
    <row r="1422" spans="2:8" s="12" customFormat="1" ht="27.75" customHeight="1">
      <c r="B1422" s="432" t="s">
        <v>55</v>
      </c>
      <c r="C1422" s="433"/>
      <c r="D1422" s="24" t="s">
        <v>16</v>
      </c>
      <c r="E1422" s="43">
        <v>0.1</v>
      </c>
      <c r="F1422" s="44">
        <v>170000</v>
      </c>
      <c r="G1422" s="44">
        <v>170000</v>
      </c>
      <c r="H1422" s="28">
        <f>G1422*E1422</f>
        <v>17000</v>
      </c>
    </row>
    <row r="1423" spans="2:8" s="12" customFormat="1" ht="15">
      <c r="B1423" s="432"/>
      <c r="C1423" s="433"/>
      <c r="D1423" s="24"/>
      <c r="E1423" s="43"/>
      <c r="F1423" s="45"/>
      <c r="G1423" s="46"/>
      <c r="H1423" s="28"/>
    </row>
    <row r="1424" spans="2:8" s="12" customFormat="1" ht="15">
      <c r="B1424" s="432"/>
      <c r="C1424" s="433"/>
      <c r="D1424" s="24"/>
      <c r="E1424" s="43"/>
      <c r="F1424" s="45"/>
      <c r="G1424" s="46"/>
      <c r="H1424" s="28"/>
    </row>
    <row r="1425" spans="2:9" s="12" customFormat="1" ht="30">
      <c r="B1425" s="432"/>
      <c r="C1425" s="433"/>
      <c r="D1425" s="47"/>
      <c r="E1425" s="48"/>
      <c r="F1425" s="32"/>
      <c r="G1425" s="33" t="s">
        <v>56</v>
      </c>
      <c r="H1425" s="34">
        <f>SUM(H1421:H1424)</f>
        <v>25500</v>
      </c>
    </row>
    <row r="1426" spans="2:9" s="12" customFormat="1" ht="15">
      <c r="B1426" s="444" t="s">
        <v>57</v>
      </c>
      <c r="C1426" s="445"/>
      <c r="D1426" s="445"/>
      <c r="E1426" s="445"/>
      <c r="F1426" s="445"/>
      <c r="G1426" s="445"/>
      <c r="H1426" s="446"/>
    </row>
    <row r="1427" spans="2:9" s="12" customFormat="1" ht="30">
      <c r="B1427" s="432" t="s">
        <v>45</v>
      </c>
      <c r="C1427" s="433"/>
      <c r="D1427" s="20" t="s">
        <v>16</v>
      </c>
      <c r="E1427" s="21" t="s">
        <v>27</v>
      </c>
      <c r="F1427" s="22" t="s">
        <v>58</v>
      </c>
      <c r="G1427" s="20" t="s">
        <v>29</v>
      </c>
      <c r="H1427" s="23" t="s">
        <v>30</v>
      </c>
    </row>
    <row r="1428" spans="2:9" s="12" customFormat="1" ht="33.75" customHeight="1">
      <c r="B1428" s="432" t="s">
        <v>59</v>
      </c>
      <c r="C1428" s="433"/>
      <c r="D1428" s="24" t="s">
        <v>16</v>
      </c>
      <c r="E1428" s="35">
        <v>0.1</v>
      </c>
      <c r="F1428" s="42">
        <v>180000</v>
      </c>
      <c r="G1428" s="42">
        <v>180000</v>
      </c>
      <c r="H1428" s="28">
        <f>G1428*E1428</f>
        <v>18000</v>
      </c>
    </row>
    <row r="1429" spans="2:9" s="12" customFormat="1" ht="31.5" customHeight="1">
      <c r="B1429" s="432" t="s">
        <v>60</v>
      </c>
      <c r="C1429" s="433"/>
      <c r="D1429" s="24" t="s">
        <v>16</v>
      </c>
      <c r="E1429" s="35">
        <v>0.1</v>
      </c>
      <c r="F1429" s="42">
        <v>6000</v>
      </c>
      <c r="G1429" s="42">
        <v>6000</v>
      </c>
      <c r="H1429" s="28">
        <f>G1429*E1429</f>
        <v>600</v>
      </c>
    </row>
    <row r="1430" spans="2:9" s="12" customFormat="1" ht="15">
      <c r="B1430" s="49"/>
      <c r="C1430" s="50"/>
      <c r="D1430" s="24"/>
      <c r="E1430" s="35"/>
      <c r="F1430" s="51"/>
      <c r="G1430" s="52"/>
      <c r="H1430" s="28"/>
    </row>
    <row r="1431" spans="2:9" s="12" customFormat="1" ht="15">
      <c r="B1431" s="432"/>
      <c r="C1431" s="436"/>
      <c r="D1431" s="20"/>
      <c r="E1431" s="35"/>
      <c r="F1431" s="51"/>
      <c r="G1431" s="52"/>
      <c r="H1431" s="28"/>
    </row>
    <row r="1432" spans="2:9" s="12" customFormat="1" ht="15">
      <c r="B1432" s="432"/>
      <c r="C1432" s="436"/>
      <c r="D1432" s="20"/>
      <c r="E1432" s="53"/>
      <c r="F1432" s="437" t="s">
        <v>61</v>
      </c>
      <c r="G1432" s="438"/>
      <c r="H1432" s="54">
        <f>SUM(H1428:H1431)</f>
        <v>18600</v>
      </c>
      <c r="I1432" s="55">
        <f>H1432+H1425+H1418</f>
        <v>162766.66666666669</v>
      </c>
    </row>
    <row r="1433" spans="2:9" s="14" customFormat="1" ht="15">
      <c r="B1433" s="439" t="s">
        <v>62</v>
      </c>
      <c r="C1433" s="440"/>
      <c r="D1433" s="440"/>
      <c r="E1433" s="440"/>
      <c r="F1433" s="440"/>
      <c r="G1433" s="441"/>
      <c r="H1433" s="56">
        <f>H1432+H1425+H1418+H1411</f>
        <v>2296175.4166666665</v>
      </c>
    </row>
    <row r="1434" spans="2:9" s="12" customFormat="1" ht="15">
      <c r="B1434" s="57"/>
      <c r="C1434" s="442"/>
      <c r="D1434" s="442"/>
      <c r="E1434" s="442"/>
      <c r="F1434" s="442"/>
      <c r="G1434" s="442"/>
      <c r="H1434" s="443"/>
    </row>
    <row r="1435" spans="2:9" s="14" customFormat="1" ht="15">
      <c r="B1435" s="432" t="s">
        <v>63</v>
      </c>
      <c r="C1435" s="433"/>
      <c r="D1435" s="58"/>
      <c r="E1435" s="434" t="s">
        <v>64</v>
      </c>
      <c r="F1435" s="435"/>
      <c r="G1435" s="59">
        <v>0.08</v>
      </c>
      <c r="H1435" s="60">
        <f>G1435*H1433</f>
        <v>183694.03333333333</v>
      </c>
    </row>
    <row r="1436" spans="2:9" s="14" customFormat="1" ht="15">
      <c r="B1436" s="432" t="s">
        <v>65</v>
      </c>
      <c r="C1436" s="433"/>
      <c r="D1436" s="58"/>
      <c r="E1436" s="434" t="s">
        <v>64</v>
      </c>
      <c r="F1436" s="435"/>
      <c r="G1436" s="59">
        <v>0.03</v>
      </c>
      <c r="H1436" s="60">
        <f>H1433*G1436</f>
        <v>68885.262499999997</v>
      </c>
    </row>
    <row r="1437" spans="2:9" s="14" customFormat="1" ht="15">
      <c r="B1437" s="432" t="s">
        <v>66</v>
      </c>
      <c r="C1437" s="433"/>
      <c r="D1437" s="58"/>
      <c r="E1437" s="434" t="s">
        <v>64</v>
      </c>
      <c r="F1437" s="435"/>
      <c r="G1437" s="59">
        <v>0.05</v>
      </c>
      <c r="H1437" s="60">
        <f>G1437*H1433</f>
        <v>114808.77083333333</v>
      </c>
    </row>
    <row r="1438" spans="2:9" s="12" customFormat="1" ht="15">
      <c r="B1438" s="429" t="s">
        <v>67</v>
      </c>
      <c r="C1438" s="430"/>
      <c r="D1438" s="430"/>
      <c r="E1438" s="430"/>
      <c r="F1438" s="430"/>
      <c r="G1438" s="431"/>
      <c r="H1438" s="61">
        <f>+H1437+H1436+H1435+H1433</f>
        <v>2663563.4833333334</v>
      </c>
    </row>
    <row r="1440" spans="2:9" s="12" customFormat="1" ht="15">
      <c r="B1440" s="449" t="s">
        <v>21</v>
      </c>
      <c r="C1440" s="449"/>
      <c r="D1440" s="449"/>
      <c r="E1440" s="449"/>
      <c r="F1440" s="449"/>
      <c r="G1440" s="449"/>
      <c r="H1440" s="13" t="s">
        <v>22</v>
      </c>
    </row>
    <row r="1441" spans="2:8" s="14" customFormat="1" ht="39" customHeight="1">
      <c r="B1441" s="450" t="s">
        <v>175</v>
      </c>
      <c r="C1441" s="450"/>
      <c r="D1441" s="450"/>
      <c r="E1441" s="450"/>
      <c r="F1441" s="450"/>
      <c r="G1441" s="450"/>
      <c r="H1441" s="15" t="s">
        <v>24</v>
      </c>
    </row>
    <row r="1442" spans="2:8" s="12" customFormat="1" ht="15">
      <c r="B1442" s="16"/>
      <c r="C1442" s="17"/>
      <c r="D1442" s="17"/>
      <c r="E1442" s="18"/>
      <c r="F1442" s="17"/>
      <c r="G1442" s="17"/>
      <c r="H1442" s="19"/>
    </row>
    <row r="1443" spans="2:8" s="12" customFormat="1" ht="15">
      <c r="B1443" s="444" t="s">
        <v>25</v>
      </c>
      <c r="C1443" s="445"/>
      <c r="D1443" s="445"/>
      <c r="E1443" s="445"/>
      <c r="F1443" s="445"/>
      <c r="G1443" s="445"/>
      <c r="H1443" s="446"/>
    </row>
    <row r="1444" spans="2:8" s="12" customFormat="1" ht="15">
      <c r="B1444" s="451" t="s">
        <v>26</v>
      </c>
      <c r="C1444" s="452"/>
      <c r="D1444" s="20" t="s">
        <v>16</v>
      </c>
      <c r="E1444" s="21" t="s">
        <v>27</v>
      </c>
      <c r="F1444" s="22" t="s">
        <v>28</v>
      </c>
      <c r="G1444" s="20" t="s">
        <v>29</v>
      </c>
      <c r="H1444" s="23" t="s">
        <v>30</v>
      </c>
    </row>
    <row r="1445" spans="2:8" s="12" customFormat="1" ht="15">
      <c r="B1445" s="447" t="s">
        <v>171</v>
      </c>
      <c r="C1445" s="448"/>
      <c r="D1445" s="24" t="s">
        <v>15</v>
      </c>
      <c r="E1445" s="25">
        <v>1</v>
      </c>
      <c r="F1445" s="26">
        <v>0.05</v>
      </c>
      <c r="G1445" s="27">
        <v>48675</v>
      </c>
      <c r="H1445" s="28">
        <f>+G1445*E1445+(G1445*F1445)</f>
        <v>51108.75</v>
      </c>
    </row>
    <row r="1446" spans="2:8" s="12" customFormat="1" ht="15">
      <c r="B1446" s="447"/>
      <c r="C1446" s="448"/>
      <c r="D1446" s="24"/>
      <c r="E1446" s="31"/>
      <c r="F1446" s="32"/>
      <c r="G1446" s="33" t="s">
        <v>43</v>
      </c>
      <c r="H1446" s="34">
        <f>SUM(H1445:H1445)</f>
        <v>51108.75</v>
      </c>
    </row>
    <row r="1447" spans="2:8" s="12" customFormat="1" ht="15">
      <c r="B1447" s="444" t="s">
        <v>44</v>
      </c>
      <c r="C1447" s="445"/>
      <c r="D1447" s="445"/>
      <c r="E1447" s="445"/>
      <c r="F1447" s="445"/>
      <c r="G1447" s="445"/>
      <c r="H1447" s="446"/>
    </row>
    <row r="1448" spans="2:8" s="12" customFormat="1" ht="15">
      <c r="B1448" s="432" t="s">
        <v>45</v>
      </c>
      <c r="C1448" s="433"/>
      <c r="D1448" s="20" t="s">
        <v>16</v>
      </c>
      <c r="E1448" s="21" t="s">
        <v>27</v>
      </c>
      <c r="F1448" s="22"/>
      <c r="G1448" s="20" t="s">
        <v>29</v>
      </c>
      <c r="H1448" s="23" t="s">
        <v>30</v>
      </c>
    </row>
    <row r="1449" spans="2:8" s="12" customFormat="1" ht="31.5" customHeight="1">
      <c r="B1449" s="432" t="s">
        <v>46</v>
      </c>
      <c r="C1449" s="433"/>
      <c r="D1449" s="24" t="s">
        <v>47</v>
      </c>
      <c r="E1449" s="35">
        <f>0.01/8</f>
        <v>1.25E-3</v>
      </c>
      <c r="F1449" s="36"/>
      <c r="G1449" s="37">
        <f>2900000/30</f>
        <v>96666.666666666672</v>
      </c>
      <c r="H1449" s="28">
        <f>+G1449*E1449</f>
        <v>120.83333333333334</v>
      </c>
    </row>
    <row r="1450" spans="2:8" s="12" customFormat="1" ht="15">
      <c r="B1450" s="432" t="s">
        <v>48</v>
      </c>
      <c r="C1450" s="433"/>
      <c r="D1450" s="24" t="s">
        <v>47</v>
      </c>
      <c r="E1450" s="35">
        <f>0.01/8</f>
        <v>1.25E-3</v>
      </c>
      <c r="F1450" s="38"/>
      <c r="G1450" s="39">
        <f>1900000/30</f>
        <v>63333.333333333336</v>
      </c>
      <c r="H1450" s="28">
        <f>+G1450*E1450</f>
        <v>79.166666666666671</v>
      </c>
    </row>
    <row r="1451" spans="2:8" s="12" customFormat="1" ht="15">
      <c r="B1451" s="432" t="s">
        <v>49</v>
      </c>
      <c r="C1451" s="433"/>
      <c r="D1451" s="24" t="s">
        <v>47</v>
      </c>
      <c r="E1451" s="35">
        <f>0.5/8</f>
        <v>6.25E-2</v>
      </c>
      <c r="F1451" s="38"/>
      <c r="G1451" s="39">
        <f>1600000/30</f>
        <v>53333.333333333336</v>
      </c>
      <c r="H1451" s="28">
        <f>+G1451*E1451</f>
        <v>3333.3333333333335</v>
      </c>
    </row>
    <row r="1452" spans="2:8" s="12" customFormat="1" ht="15">
      <c r="B1452" s="432" t="s">
        <v>50</v>
      </c>
      <c r="C1452" s="433"/>
      <c r="D1452" s="24" t="s">
        <v>47</v>
      </c>
      <c r="E1452" s="35">
        <f>0.5/8</f>
        <v>6.25E-2</v>
      </c>
      <c r="F1452" s="38"/>
      <c r="G1452" s="39">
        <f>1200000/30</f>
        <v>40000</v>
      </c>
      <c r="H1452" s="28">
        <f>+G1452*E1452</f>
        <v>2500</v>
      </c>
    </row>
    <row r="1453" spans="2:8" s="12" customFormat="1" ht="15">
      <c r="B1453" s="432"/>
      <c r="C1453" s="433"/>
      <c r="D1453" s="40"/>
      <c r="E1453" s="41"/>
      <c r="F1453" s="32"/>
      <c r="G1453" s="33" t="s">
        <v>51</v>
      </c>
      <c r="H1453" s="34">
        <f>SUM(H1449:H1452)</f>
        <v>6033.3333333333339</v>
      </c>
    </row>
    <row r="1454" spans="2:8" s="12" customFormat="1" ht="15">
      <c r="B1454" s="444" t="s">
        <v>52</v>
      </c>
      <c r="C1454" s="445"/>
      <c r="D1454" s="445"/>
      <c r="E1454" s="445"/>
      <c r="F1454" s="445"/>
      <c r="G1454" s="445"/>
      <c r="H1454" s="446"/>
    </row>
    <row r="1455" spans="2:8" s="12" customFormat="1" ht="15">
      <c r="B1455" s="432" t="s">
        <v>45</v>
      </c>
      <c r="C1455" s="433"/>
      <c r="D1455" s="20" t="s">
        <v>16</v>
      </c>
      <c r="E1455" s="21" t="s">
        <v>27</v>
      </c>
      <c r="F1455" s="22" t="s">
        <v>53</v>
      </c>
      <c r="G1455" s="20" t="s">
        <v>29</v>
      </c>
      <c r="H1455" s="23" t="s">
        <v>30</v>
      </c>
    </row>
    <row r="1456" spans="2:8" s="12" customFormat="1" ht="30.75" customHeight="1">
      <c r="B1456" s="432" t="s">
        <v>54</v>
      </c>
      <c r="C1456" s="433"/>
      <c r="D1456" s="24" t="s">
        <v>16</v>
      </c>
      <c r="E1456" s="35">
        <v>5.0000000000000001E-3</v>
      </c>
      <c r="F1456" s="42">
        <v>85000</v>
      </c>
      <c r="G1456" s="42">
        <v>85000</v>
      </c>
      <c r="H1456" s="28">
        <f>G1456*E1456</f>
        <v>425</v>
      </c>
    </row>
    <row r="1457" spans="2:9" s="12" customFormat="1" ht="27.75" customHeight="1">
      <c r="B1457" s="432" t="s">
        <v>55</v>
      </c>
      <c r="C1457" s="433"/>
      <c r="D1457" s="24" t="s">
        <v>16</v>
      </c>
      <c r="E1457" s="43">
        <v>5.0000000000000001E-3</v>
      </c>
      <c r="F1457" s="44">
        <v>170000</v>
      </c>
      <c r="G1457" s="44">
        <v>170000</v>
      </c>
      <c r="H1457" s="28">
        <f>G1457*E1457</f>
        <v>850</v>
      </c>
    </row>
    <row r="1458" spans="2:9" s="12" customFormat="1" ht="15">
      <c r="B1458" s="432"/>
      <c r="C1458" s="433"/>
      <c r="D1458" s="24"/>
      <c r="E1458" s="43"/>
      <c r="F1458" s="45"/>
      <c r="G1458" s="46"/>
      <c r="H1458" s="28"/>
    </row>
    <row r="1459" spans="2:9" s="12" customFormat="1" ht="15">
      <c r="B1459" s="432"/>
      <c r="C1459" s="433"/>
      <c r="D1459" s="24"/>
      <c r="E1459" s="43"/>
      <c r="F1459" s="45"/>
      <c r="G1459" s="46"/>
      <c r="H1459" s="28"/>
    </row>
    <row r="1460" spans="2:9" s="12" customFormat="1" ht="30">
      <c r="B1460" s="432"/>
      <c r="C1460" s="433"/>
      <c r="D1460" s="47"/>
      <c r="E1460" s="48"/>
      <c r="F1460" s="32"/>
      <c r="G1460" s="33" t="s">
        <v>56</v>
      </c>
      <c r="H1460" s="34">
        <f>SUM(H1456:H1459)</f>
        <v>1275</v>
      </c>
    </row>
    <row r="1461" spans="2:9" s="12" customFormat="1" ht="15">
      <c r="B1461" s="444" t="s">
        <v>57</v>
      </c>
      <c r="C1461" s="445"/>
      <c r="D1461" s="445"/>
      <c r="E1461" s="445"/>
      <c r="F1461" s="445"/>
      <c r="G1461" s="445"/>
      <c r="H1461" s="446"/>
    </row>
    <row r="1462" spans="2:9" s="12" customFormat="1" ht="30">
      <c r="B1462" s="432" t="s">
        <v>45</v>
      </c>
      <c r="C1462" s="433"/>
      <c r="D1462" s="20" t="s">
        <v>16</v>
      </c>
      <c r="E1462" s="21" t="s">
        <v>27</v>
      </c>
      <c r="F1462" s="22" t="s">
        <v>58</v>
      </c>
      <c r="G1462" s="20" t="s">
        <v>29</v>
      </c>
      <c r="H1462" s="23" t="s">
        <v>30</v>
      </c>
    </row>
    <row r="1463" spans="2:9" s="12" customFormat="1" ht="33.75" customHeight="1">
      <c r="B1463" s="432" t="s">
        <v>59</v>
      </c>
      <c r="C1463" s="433"/>
      <c r="D1463" s="24" t="s">
        <v>16</v>
      </c>
      <c r="E1463" s="105">
        <v>5.0000000000000001E-3</v>
      </c>
      <c r="F1463" s="42">
        <v>180000</v>
      </c>
      <c r="G1463" s="42">
        <v>180000</v>
      </c>
      <c r="H1463" s="28">
        <f>G1463*E1463</f>
        <v>900</v>
      </c>
    </row>
    <row r="1464" spans="2:9" s="12" customFormat="1" ht="31.5" customHeight="1">
      <c r="B1464" s="432" t="s">
        <v>60</v>
      </c>
      <c r="C1464" s="433"/>
      <c r="D1464" s="24" t="s">
        <v>16</v>
      </c>
      <c r="E1464" s="35">
        <v>5.0000000000000001E-3</v>
      </c>
      <c r="F1464" s="42">
        <v>6000</v>
      </c>
      <c r="G1464" s="42">
        <v>6000</v>
      </c>
      <c r="H1464" s="28">
        <f>G1464*E1464</f>
        <v>30</v>
      </c>
    </row>
    <row r="1465" spans="2:9" s="12" customFormat="1" ht="15">
      <c r="B1465" s="49"/>
      <c r="C1465" s="50"/>
      <c r="D1465" s="24"/>
      <c r="E1465" s="35"/>
      <c r="F1465" s="51"/>
      <c r="G1465" s="52"/>
      <c r="H1465" s="28"/>
    </row>
    <row r="1466" spans="2:9" s="12" customFormat="1" ht="15">
      <c r="B1466" s="432"/>
      <c r="C1466" s="436"/>
      <c r="D1466" s="20"/>
      <c r="E1466" s="35"/>
      <c r="F1466" s="51"/>
      <c r="G1466" s="52"/>
      <c r="H1466" s="28"/>
    </row>
    <row r="1467" spans="2:9" s="12" customFormat="1" ht="15">
      <c r="B1467" s="432"/>
      <c r="C1467" s="436"/>
      <c r="D1467" s="20"/>
      <c r="E1467" s="53"/>
      <c r="F1467" s="437" t="s">
        <v>61</v>
      </c>
      <c r="G1467" s="438"/>
      <c r="H1467" s="54">
        <f>SUM(H1463:H1466)</f>
        <v>930</v>
      </c>
      <c r="I1467" s="55">
        <f>H1467+H1460+H1453</f>
        <v>8238.3333333333339</v>
      </c>
    </row>
    <row r="1468" spans="2:9" s="14" customFormat="1" ht="15">
      <c r="B1468" s="439" t="s">
        <v>62</v>
      </c>
      <c r="C1468" s="440"/>
      <c r="D1468" s="440"/>
      <c r="E1468" s="440"/>
      <c r="F1468" s="440"/>
      <c r="G1468" s="441"/>
      <c r="H1468" s="56">
        <f>H1467+H1460+H1453+H1446</f>
        <v>59347.083333333336</v>
      </c>
      <c r="I1468" s="55"/>
    </row>
    <row r="1469" spans="2:9" s="12" customFormat="1" ht="15">
      <c r="B1469" s="57"/>
      <c r="C1469" s="442"/>
      <c r="D1469" s="442"/>
      <c r="E1469" s="442"/>
      <c r="F1469" s="442"/>
      <c r="G1469" s="442"/>
      <c r="H1469" s="443"/>
    </row>
    <row r="1470" spans="2:9" s="14" customFormat="1" ht="15">
      <c r="B1470" s="432" t="s">
        <v>63</v>
      </c>
      <c r="C1470" s="433"/>
      <c r="D1470" s="58"/>
      <c r="E1470" s="434" t="s">
        <v>64</v>
      </c>
      <c r="F1470" s="435"/>
      <c r="G1470" s="59">
        <v>0.08</v>
      </c>
      <c r="H1470" s="60">
        <f>G1470*H1468</f>
        <v>4747.7666666666673</v>
      </c>
    </row>
    <row r="1471" spans="2:9" s="14" customFormat="1" ht="15">
      <c r="B1471" s="432" t="s">
        <v>65</v>
      </c>
      <c r="C1471" s="433"/>
      <c r="D1471" s="58"/>
      <c r="E1471" s="434" t="s">
        <v>64</v>
      </c>
      <c r="F1471" s="435"/>
      <c r="G1471" s="59">
        <v>0.03</v>
      </c>
      <c r="H1471" s="60">
        <f>H1468*G1471</f>
        <v>1780.4124999999999</v>
      </c>
    </row>
    <row r="1472" spans="2:9" s="14" customFormat="1" ht="15">
      <c r="B1472" s="432" t="s">
        <v>66</v>
      </c>
      <c r="C1472" s="433"/>
      <c r="D1472" s="58"/>
      <c r="E1472" s="434" t="s">
        <v>64</v>
      </c>
      <c r="F1472" s="435"/>
      <c r="G1472" s="59">
        <v>0.05</v>
      </c>
      <c r="H1472" s="60">
        <f>G1472*H1468</f>
        <v>2967.354166666667</v>
      </c>
    </row>
    <row r="1473" spans="2:8" s="12" customFormat="1" ht="15">
      <c r="B1473" s="429" t="s">
        <v>67</v>
      </c>
      <c r="C1473" s="430"/>
      <c r="D1473" s="430"/>
      <c r="E1473" s="430"/>
      <c r="F1473" s="430"/>
      <c r="G1473" s="431"/>
      <c r="H1473" s="61">
        <f>+H1472+H1471+H1470+H1468</f>
        <v>68842.616666666669</v>
      </c>
    </row>
    <row r="1475" spans="2:8" s="12" customFormat="1" ht="15">
      <c r="B1475" s="449" t="s">
        <v>21</v>
      </c>
      <c r="C1475" s="449"/>
      <c r="D1475" s="449"/>
      <c r="E1475" s="449"/>
      <c r="F1475" s="449"/>
      <c r="G1475" s="449"/>
      <c r="H1475" s="13" t="s">
        <v>22</v>
      </c>
    </row>
    <row r="1476" spans="2:8" s="14" customFormat="1" ht="39" customHeight="1">
      <c r="B1476" s="450" t="s">
        <v>176</v>
      </c>
      <c r="C1476" s="450"/>
      <c r="D1476" s="450"/>
      <c r="E1476" s="450"/>
      <c r="F1476" s="450"/>
      <c r="G1476" s="450"/>
      <c r="H1476" s="15" t="s">
        <v>24</v>
      </c>
    </row>
    <row r="1477" spans="2:8" s="12" customFormat="1" ht="15">
      <c r="B1477" s="16"/>
      <c r="C1477" s="17"/>
      <c r="D1477" s="17"/>
      <c r="E1477" s="18"/>
      <c r="F1477" s="17"/>
      <c r="G1477" s="17"/>
      <c r="H1477" s="19"/>
    </row>
    <row r="1478" spans="2:8" s="12" customFormat="1" ht="15">
      <c r="B1478" s="444" t="s">
        <v>25</v>
      </c>
      <c r="C1478" s="445"/>
      <c r="D1478" s="445"/>
      <c r="E1478" s="445"/>
      <c r="F1478" s="445"/>
      <c r="G1478" s="445"/>
      <c r="H1478" s="446"/>
    </row>
    <row r="1479" spans="2:8" s="12" customFormat="1" ht="15">
      <c r="B1479" s="451" t="s">
        <v>26</v>
      </c>
      <c r="C1479" s="452"/>
      <c r="D1479" s="20" t="s">
        <v>16</v>
      </c>
      <c r="E1479" s="21" t="s">
        <v>27</v>
      </c>
      <c r="F1479" s="22" t="s">
        <v>28</v>
      </c>
      <c r="G1479" s="20" t="s">
        <v>29</v>
      </c>
      <c r="H1479" s="23" t="s">
        <v>30</v>
      </c>
    </row>
    <row r="1480" spans="2:8" s="12" customFormat="1" ht="15">
      <c r="B1480" s="447" t="s">
        <v>174</v>
      </c>
      <c r="C1480" s="448"/>
      <c r="D1480" s="24" t="s">
        <v>16</v>
      </c>
      <c r="E1480" s="25">
        <v>1</v>
      </c>
      <c r="F1480" s="26">
        <v>0</v>
      </c>
      <c r="G1480" s="27">
        <v>327855</v>
      </c>
      <c r="H1480" s="28">
        <f>+G1480*E1480+(G1480*F1480)</f>
        <v>327855</v>
      </c>
    </row>
    <row r="1481" spans="2:8" s="12" customFormat="1" ht="15">
      <c r="B1481" s="447"/>
      <c r="C1481" s="448"/>
      <c r="D1481" s="24"/>
      <c r="E1481" s="31"/>
      <c r="F1481" s="32"/>
      <c r="G1481" s="33" t="s">
        <v>43</v>
      </c>
      <c r="H1481" s="34">
        <f>SUM(H1480:H1480)</f>
        <v>327855</v>
      </c>
    </row>
    <row r="1482" spans="2:8" s="12" customFormat="1" ht="15">
      <c r="B1482" s="444" t="s">
        <v>44</v>
      </c>
      <c r="C1482" s="445"/>
      <c r="D1482" s="445"/>
      <c r="E1482" s="445"/>
      <c r="F1482" s="445"/>
      <c r="G1482" s="445"/>
      <c r="H1482" s="446"/>
    </row>
    <row r="1483" spans="2:8" s="12" customFormat="1" ht="15">
      <c r="B1483" s="432" t="s">
        <v>45</v>
      </c>
      <c r="C1483" s="433"/>
      <c r="D1483" s="20" t="s">
        <v>16</v>
      </c>
      <c r="E1483" s="21" t="s">
        <v>27</v>
      </c>
      <c r="F1483" s="22"/>
      <c r="G1483" s="20" t="s">
        <v>29</v>
      </c>
      <c r="H1483" s="23" t="s">
        <v>30</v>
      </c>
    </row>
    <row r="1484" spans="2:8" s="12" customFormat="1" ht="31.5" customHeight="1">
      <c r="B1484" s="432" t="s">
        <v>46</v>
      </c>
      <c r="C1484" s="433"/>
      <c r="D1484" s="24" t="s">
        <v>47</v>
      </c>
      <c r="E1484" s="35">
        <f>0.01/8</f>
        <v>1.25E-3</v>
      </c>
      <c r="F1484" s="36"/>
      <c r="G1484" s="37">
        <f>2900000/30</f>
        <v>96666.666666666672</v>
      </c>
      <c r="H1484" s="28">
        <f>+G1484*E1484</f>
        <v>120.83333333333334</v>
      </c>
    </row>
    <row r="1485" spans="2:8" s="12" customFormat="1" ht="15">
      <c r="B1485" s="432" t="s">
        <v>48</v>
      </c>
      <c r="C1485" s="433"/>
      <c r="D1485" s="24" t="s">
        <v>47</v>
      </c>
      <c r="E1485" s="35">
        <f>0.01/8</f>
        <v>1.25E-3</v>
      </c>
      <c r="F1485" s="38"/>
      <c r="G1485" s="39">
        <f>1900000/30</f>
        <v>63333.333333333336</v>
      </c>
      <c r="H1485" s="28">
        <f>+G1485*E1485</f>
        <v>79.166666666666671</v>
      </c>
    </row>
    <row r="1486" spans="2:8" s="12" customFormat="1" ht="15">
      <c r="B1486" s="432" t="s">
        <v>49</v>
      </c>
      <c r="C1486" s="433"/>
      <c r="D1486" s="24" t="s">
        <v>47</v>
      </c>
      <c r="E1486" s="35">
        <f>2/8</f>
        <v>0.25</v>
      </c>
      <c r="F1486" s="38"/>
      <c r="G1486" s="39">
        <f>1600000/30</f>
        <v>53333.333333333336</v>
      </c>
      <c r="H1486" s="28">
        <f>+G1486*E1486</f>
        <v>13333.333333333334</v>
      </c>
    </row>
    <row r="1487" spans="2:8" s="12" customFormat="1" ht="15">
      <c r="B1487" s="432" t="s">
        <v>50</v>
      </c>
      <c r="C1487" s="433"/>
      <c r="D1487" s="24" t="s">
        <v>47</v>
      </c>
      <c r="E1487" s="35">
        <f>2/8</f>
        <v>0.25</v>
      </c>
      <c r="F1487" s="38"/>
      <c r="G1487" s="39">
        <f>1200000/30</f>
        <v>40000</v>
      </c>
      <c r="H1487" s="28">
        <f>+G1487*E1487</f>
        <v>10000</v>
      </c>
    </row>
    <row r="1488" spans="2:8" s="12" customFormat="1" ht="15">
      <c r="B1488" s="432"/>
      <c r="C1488" s="433"/>
      <c r="D1488" s="40"/>
      <c r="E1488" s="41"/>
      <c r="F1488" s="32"/>
      <c r="G1488" s="33" t="s">
        <v>51</v>
      </c>
      <c r="H1488" s="34">
        <f>SUM(H1484:H1487)</f>
        <v>23533.333333333336</v>
      </c>
    </row>
    <row r="1489" spans="2:9" s="12" customFormat="1" ht="15">
      <c r="B1489" s="444" t="s">
        <v>52</v>
      </c>
      <c r="C1489" s="445"/>
      <c r="D1489" s="445"/>
      <c r="E1489" s="445"/>
      <c r="F1489" s="445"/>
      <c r="G1489" s="445"/>
      <c r="H1489" s="446"/>
    </row>
    <row r="1490" spans="2:9" s="12" customFormat="1" ht="15">
      <c r="B1490" s="432" t="s">
        <v>45</v>
      </c>
      <c r="C1490" s="433"/>
      <c r="D1490" s="20" t="s">
        <v>16</v>
      </c>
      <c r="E1490" s="21" t="s">
        <v>27</v>
      </c>
      <c r="F1490" s="22" t="s">
        <v>53</v>
      </c>
      <c r="G1490" s="20" t="s">
        <v>29</v>
      </c>
      <c r="H1490" s="23" t="s">
        <v>30</v>
      </c>
    </row>
    <row r="1491" spans="2:9" s="12" customFormat="1" ht="30.75" customHeight="1">
      <c r="B1491" s="432" t="s">
        <v>54</v>
      </c>
      <c r="C1491" s="433"/>
      <c r="D1491" s="24" t="s">
        <v>16</v>
      </c>
      <c r="E1491" s="35">
        <v>0.05</v>
      </c>
      <c r="F1491" s="42">
        <v>85000</v>
      </c>
      <c r="G1491" s="42">
        <v>85000</v>
      </c>
      <c r="H1491" s="28">
        <f>G1491*E1491</f>
        <v>4250</v>
      </c>
    </row>
    <row r="1492" spans="2:9" s="12" customFormat="1" ht="27.75" customHeight="1">
      <c r="B1492" s="432" t="s">
        <v>55</v>
      </c>
      <c r="C1492" s="433"/>
      <c r="D1492" s="24" t="s">
        <v>16</v>
      </c>
      <c r="E1492" s="43">
        <v>0.05</v>
      </c>
      <c r="F1492" s="44">
        <v>170000</v>
      </c>
      <c r="G1492" s="44">
        <v>170000</v>
      </c>
      <c r="H1492" s="28">
        <f>G1492*E1492</f>
        <v>8500</v>
      </c>
    </row>
    <row r="1493" spans="2:9" s="12" customFormat="1" ht="15">
      <c r="B1493" s="432"/>
      <c r="C1493" s="433"/>
      <c r="D1493" s="24"/>
      <c r="E1493" s="43"/>
      <c r="F1493" s="45"/>
      <c r="G1493" s="46"/>
      <c r="H1493" s="28"/>
    </row>
    <row r="1494" spans="2:9" s="12" customFormat="1" ht="15">
      <c r="B1494" s="432"/>
      <c r="C1494" s="433"/>
      <c r="D1494" s="24"/>
      <c r="E1494" s="43"/>
      <c r="F1494" s="45"/>
      <c r="G1494" s="46"/>
      <c r="H1494" s="28"/>
    </row>
    <row r="1495" spans="2:9" s="12" customFormat="1" ht="30">
      <c r="B1495" s="432"/>
      <c r="C1495" s="433"/>
      <c r="D1495" s="47"/>
      <c r="E1495" s="48"/>
      <c r="F1495" s="32"/>
      <c r="G1495" s="33" t="s">
        <v>56</v>
      </c>
      <c r="H1495" s="34">
        <f>SUM(H1491:H1494)</f>
        <v>12750</v>
      </c>
    </row>
    <row r="1496" spans="2:9" s="12" customFormat="1" ht="15">
      <c r="B1496" s="444" t="s">
        <v>57</v>
      </c>
      <c r="C1496" s="445"/>
      <c r="D1496" s="445"/>
      <c r="E1496" s="445"/>
      <c r="F1496" s="445"/>
      <c r="G1496" s="445"/>
      <c r="H1496" s="446"/>
    </row>
    <row r="1497" spans="2:9" s="12" customFormat="1" ht="30">
      <c r="B1497" s="432" t="s">
        <v>45</v>
      </c>
      <c r="C1497" s="433"/>
      <c r="D1497" s="20" t="s">
        <v>16</v>
      </c>
      <c r="E1497" s="21" t="s">
        <v>27</v>
      </c>
      <c r="F1497" s="22" t="s">
        <v>58</v>
      </c>
      <c r="G1497" s="20" t="s">
        <v>29</v>
      </c>
      <c r="H1497" s="23" t="s">
        <v>30</v>
      </c>
    </row>
    <row r="1498" spans="2:9" s="12" customFormat="1" ht="33.75" customHeight="1">
      <c r="B1498" s="432" t="s">
        <v>59</v>
      </c>
      <c r="C1498" s="433"/>
      <c r="D1498" s="24" t="s">
        <v>16</v>
      </c>
      <c r="E1498" s="35">
        <v>0.05</v>
      </c>
      <c r="F1498" s="42">
        <v>180000</v>
      </c>
      <c r="G1498" s="42">
        <v>180000</v>
      </c>
      <c r="H1498" s="28">
        <f>G1498*E1498</f>
        <v>9000</v>
      </c>
    </row>
    <row r="1499" spans="2:9" s="12" customFormat="1" ht="31.5" customHeight="1">
      <c r="B1499" s="432" t="s">
        <v>60</v>
      </c>
      <c r="C1499" s="433"/>
      <c r="D1499" s="24" t="s">
        <v>16</v>
      </c>
      <c r="E1499" s="35">
        <v>0.05</v>
      </c>
      <c r="F1499" s="42">
        <v>6000</v>
      </c>
      <c r="G1499" s="42">
        <v>6000</v>
      </c>
      <c r="H1499" s="28">
        <f>G1499*E1499</f>
        <v>300</v>
      </c>
    </row>
    <row r="1500" spans="2:9" s="12" customFormat="1" ht="15">
      <c r="B1500" s="49"/>
      <c r="C1500" s="50"/>
      <c r="D1500" s="24"/>
      <c r="E1500" s="35"/>
      <c r="F1500" s="51"/>
      <c r="G1500" s="52"/>
      <c r="H1500" s="28"/>
    </row>
    <row r="1501" spans="2:9" s="12" customFormat="1" ht="15">
      <c r="B1501" s="432"/>
      <c r="C1501" s="436"/>
      <c r="D1501" s="20"/>
      <c r="E1501" s="35"/>
      <c r="F1501" s="51"/>
      <c r="G1501" s="52"/>
      <c r="H1501" s="28"/>
    </row>
    <row r="1502" spans="2:9" s="12" customFormat="1" ht="15">
      <c r="B1502" s="432"/>
      <c r="C1502" s="436"/>
      <c r="D1502" s="20"/>
      <c r="E1502" s="53"/>
      <c r="F1502" s="437" t="s">
        <v>61</v>
      </c>
      <c r="G1502" s="438"/>
      <c r="H1502" s="54">
        <f>SUM(H1498:H1501)</f>
        <v>9300</v>
      </c>
      <c r="I1502" s="55">
        <f>H1502+H1495+H1488</f>
        <v>45583.333333333336</v>
      </c>
    </row>
    <row r="1503" spans="2:9" s="14" customFormat="1" ht="15">
      <c r="B1503" s="439" t="s">
        <v>62</v>
      </c>
      <c r="C1503" s="440"/>
      <c r="D1503" s="440"/>
      <c r="E1503" s="440"/>
      <c r="F1503" s="440"/>
      <c r="G1503" s="441"/>
      <c r="H1503" s="56">
        <f>H1502+H1495+H1488+H1481</f>
        <v>373438.33333333331</v>
      </c>
    </row>
    <row r="1504" spans="2:9" s="12" customFormat="1" ht="15">
      <c r="B1504" s="57"/>
      <c r="C1504" s="442"/>
      <c r="D1504" s="442"/>
      <c r="E1504" s="442"/>
      <c r="F1504" s="442"/>
      <c r="G1504" s="442"/>
      <c r="H1504" s="443"/>
    </row>
    <row r="1505" spans="2:8" s="14" customFormat="1" ht="15">
      <c r="B1505" s="432" t="s">
        <v>63</v>
      </c>
      <c r="C1505" s="433"/>
      <c r="D1505" s="58"/>
      <c r="E1505" s="434" t="s">
        <v>64</v>
      </c>
      <c r="F1505" s="435"/>
      <c r="G1505" s="59">
        <v>0.08</v>
      </c>
      <c r="H1505" s="60">
        <f>G1505*H1503</f>
        <v>29875.066666666666</v>
      </c>
    </row>
    <row r="1506" spans="2:8" s="14" customFormat="1" ht="15">
      <c r="B1506" s="432" t="s">
        <v>65</v>
      </c>
      <c r="C1506" s="433"/>
      <c r="D1506" s="58"/>
      <c r="E1506" s="434" t="s">
        <v>64</v>
      </c>
      <c r="F1506" s="435"/>
      <c r="G1506" s="59">
        <v>0.03</v>
      </c>
      <c r="H1506" s="60">
        <f>H1503*G1506</f>
        <v>11203.15</v>
      </c>
    </row>
    <row r="1507" spans="2:8" s="14" customFormat="1" ht="15">
      <c r="B1507" s="432" t="s">
        <v>66</v>
      </c>
      <c r="C1507" s="433"/>
      <c r="D1507" s="58"/>
      <c r="E1507" s="434" t="s">
        <v>64</v>
      </c>
      <c r="F1507" s="435"/>
      <c r="G1507" s="59">
        <v>0.05</v>
      </c>
      <c r="H1507" s="60">
        <f>G1507*H1503</f>
        <v>18671.916666666668</v>
      </c>
    </row>
    <row r="1508" spans="2:8" s="12" customFormat="1" ht="15">
      <c r="B1508" s="429" t="s">
        <v>67</v>
      </c>
      <c r="C1508" s="430"/>
      <c r="D1508" s="430"/>
      <c r="E1508" s="430"/>
      <c r="F1508" s="430"/>
      <c r="G1508" s="431"/>
      <c r="H1508" s="61">
        <f>+H1507+H1506+H1505+H1503</f>
        <v>433188.46666666667</v>
      </c>
    </row>
    <row r="1510" spans="2:8" s="12" customFormat="1" ht="15">
      <c r="B1510" s="449" t="s">
        <v>21</v>
      </c>
      <c r="C1510" s="449"/>
      <c r="D1510" s="449"/>
      <c r="E1510" s="449"/>
      <c r="F1510" s="449"/>
      <c r="G1510" s="449"/>
      <c r="H1510" s="13" t="s">
        <v>22</v>
      </c>
    </row>
    <row r="1511" spans="2:8" s="14" customFormat="1" ht="39" customHeight="1">
      <c r="B1511" s="450" t="s">
        <v>177</v>
      </c>
      <c r="C1511" s="450"/>
      <c r="D1511" s="450"/>
      <c r="E1511" s="450"/>
      <c r="F1511" s="450"/>
      <c r="G1511" s="450"/>
      <c r="H1511" s="15" t="s">
        <v>24</v>
      </c>
    </row>
    <row r="1512" spans="2:8" s="12" customFormat="1" ht="15">
      <c r="B1512" s="16"/>
      <c r="C1512" s="17"/>
      <c r="D1512" s="17"/>
      <c r="E1512" s="18"/>
      <c r="F1512" s="17"/>
      <c r="G1512" s="17"/>
      <c r="H1512" s="19"/>
    </row>
    <row r="1513" spans="2:8" s="12" customFormat="1" ht="15">
      <c r="B1513" s="444" t="s">
        <v>25</v>
      </c>
      <c r="C1513" s="445"/>
      <c r="D1513" s="445"/>
      <c r="E1513" s="445"/>
      <c r="F1513" s="445"/>
      <c r="G1513" s="445"/>
      <c r="H1513" s="446"/>
    </row>
    <row r="1514" spans="2:8" s="12" customFormat="1" ht="15">
      <c r="B1514" s="451" t="s">
        <v>26</v>
      </c>
      <c r="C1514" s="452"/>
      <c r="D1514" s="20" t="s">
        <v>16</v>
      </c>
      <c r="E1514" s="21" t="s">
        <v>27</v>
      </c>
      <c r="F1514" s="22" t="s">
        <v>28</v>
      </c>
      <c r="G1514" s="20" t="s">
        <v>29</v>
      </c>
      <c r="H1514" s="23" t="s">
        <v>30</v>
      </c>
    </row>
    <row r="1515" spans="2:8" s="12" customFormat="1" ht="15">
      <c r="B1515" s="447" t="s">
        <v>171</v>
      </c>
      <c r="C1515" s="448"/>
      <c r="D1515" s="24" t="s">
        <v>15</v>
      </c>
      <c r="E1515" s="25">
        <v>4</v>
      </c>
      <c r="F1515" s="26">
        <v>0.05</v>
      </c>
      <c r="G1515" s="27">
        <v>48675</v>
      </c>
      <c r="H1515" s="28">
        <f>+G1515*E1515+(G1515*F1515)</f>
        <v>197133.75</v>
      </c>
    </row>
    <row r="1516" spans="2:8" s="12" customFormat="1" ht="15">
      <c r="B1516" s="447" t="s">
        <v>178</v>
      </c>
      <c r="C1516" s="448"/>
      <c r="D1516" s="24" t="s">
        <v>15</v>
      </c>
      <c r="E1516" s="25">
        <v>4</v>
      </c>
      <c r="F1516" s="26">
        <v>0.01</v>
      </c>
      <c r="G1516" s="27">
        <v>32752.5</v>
      </c>
      <c r="H1516" s="28">
        <f>+G1516*E1516+(G1516*F1516)</f>
        <v>131337.52499999999</v>
      </c>
    </row>
    <row r="1517" spans="2:8" s="12" customFormat="1" ht="15">
      <c r="B1517" s="447"/>
      <c r="C1517" s="448"/>
      <c r="D1517" s="24"/>
      <c r="E1517" s="31"/>
      <c r="F1517" s="32"/>
      <c r="G1517" s="33" t="s">
        <v>43</v>
      </c>
      <c r="H1517" s="34">
        <f>SUM(H1515:H1516)</f>
        <v>328471.27500000002</v>
      </c>
    </row>
    <row r="1518" spans="2:8" s="12" customFormat="1" ht="15">
      <c r="B1518" s="444" t="s">
        <v>44</v>
      </c>
      <c r="C1518" s="445"/>
      <c r="D1518" s="445"/>
      <c r="E1518" s="445"/>
      <c r="F1518" s="445"/>
      <c r="G1518" s="445"/>
      <c r="H1518" s="446"/>
    </row>
    <row r="1519" spans="2:8" s="12" customFormat="1" ht="15">
      <c r="B1519" s="432" t="s">
        <v>45</v>
      </c>
      <c r="C1519" s="433"/>
      <c r="D1519" s="20" t="s">
        <v>16</v>
      </c>
      <c r="E1519" s="21" t="s">
        <v>27</v>
      </c>
      <c r="F1519" s="22"/>
      <c r="G1519" s="20" t="s">
        <v>29</v>
      </c>
      <c r="H1519" s="23" t="s">
        <v>30</v>
      </c>
    </row>
    <row r="1520" spans="2:8" s="12" customFormat="1" ht="31.5" customHeight="1">
      <c r="B1520" s="432" t="s">
        <v>46</v>
      </c>
      <c r="C1520" s="433"/>
      <c r="D1520" s="24" t="s">
        <v>47</v>
      </c>
      <c r="E1520" s="35">
        <f>0.01/8</f>
        <v>1.25E-3</v>
      </c>
      <c r="F1520" s="36"/>
      <c r="G1520" s="37">
        <f>2900000/30</f>
        <v>96666.666666666672</v>
      </c>
      <c r="H1520" s="28">
        <f>+G1520*E1520</f>
        <v>120.83333333333334</v>
      </c>
    </row>
    <row r="1521" spans="2:8" s="12" customFormat="1" ht="15">
      <c r="B1521" s="432" t="s">
        <v>48</v>
      </c>
      <c r="C1521" s="433"/>
      <c r="D1521" s="24" t="s">
        <v>47</v>
      </c>
      <c r="E1521" s="35">
        <f>0.01/8</f>
        <v>1.25E-3</v>
      </c>
      <c r="F1521" s="38"/>
      <c r="G1521" s="39">
        <f>1900000/30</f>
        <v>63333.333333333336</v>
      </c>
      <c r="H1521" s="28">
        <f>+G1521*E1521</f>
        <v>79.166666666666671</v>
      </c>
    </row>
    <row r="1522" spans="2:8" s="12" customFormat="1" ht="15">
      <c r="B1522" s="432" t="s">
        <v>49</v>
      </c>
      <c r="C1522" s="433"/>
      <c r="D1522" s="24" t="s">
        <v>47</v>
      </c>
      <c r="E1522" s="35">
        <f>2/8</f>
        <v>0.25</v>
      </c>
      <c r="F1522" s="38"/>
      <c r="G1522" s="39">
        <f>1600000/30</f>
        <v>53333.333333333336</v>
      </c>
      <c r="H1522" s="28">
        <f>+G1522*E1522</f>
        <v>13333.333333333334</v>
      </c>
    </row>
    <row r="1523" spans="2:8" s="12" customFormat="1" ht="15">
      <c r="B1523" s="432" t="s">
        <v>50</v>
      </c>
      <c r="C1523" s="433"/>
      <c r="D1523" s="24" t="s">
        <v>47</v>
      </c>
      <c r="E1523" s="35">
        <f>2/8</f>
        <v>0.25</v>
      </c>
      <c r="F1523" s="38"/>
      <c r="G1523" s="39">
        <f>1200000/30</f>
        <v>40000</v>
      </c>
      <c r="H1523" s="28">
        <f>+G1523*E1523</f>
        <v>10000</v>
      </c>
    </row>
    <row r="1524" spans="2:8" s="12" customFormat="1" ht="15">
      <c r="B1524" s="432"/>
      <c r="C1524" s="433"/>
      <c r="D1524" s="40"/>
      <c r="E1524" s="41"/>
      <c r="F1524" s="32"/>
      <c r="G1524" s="33" t="s">
        <v>51</v>
      </c>
      <c r="H1524" s="34">
        <f>SUM(H1520:H1523)</f>
        <v>23533.333333333336</v>
      </c>
    </row>
    <row r="1525" spans="2:8" s="12" customFormat="1" ht="15">
      <c r="B1525" s="444" t="s">
        <v>52</v>
      </c>
      <c r="C1525" s="445"/>
      <c r="D1525" s="445"/>
      <c r="E1525" s="445"/>
      <c r="F1525" s="445"/>
      <c r="G1525" s="445"/>
      <c r="H1525" s="446"/>
    </row>
    <row r="1526" spans="2:8" s="12" customFormat="1" ht="15">
      <c r="B1526" s="432" t="s">
        <v>45</v>
      </c>
      <c r="C1526" s="433"/>
      <c r="D1526" s="20" t="s">
        <v>16</v>
      </c>
      <c r="E1526" s="21" t="s">
        <v>27</v>
      </c>
      <c r="F1526" s="22" t="s">
        <v>53</v>
      </c>
      <c r="G1526" s="20" t="s">
        <v>29</v>
      </c>
      <c r="H1526" s="23" t="s">
        <v>30</v>
      </c>
    </row>
    <row r="1527" spans="2:8" s="12" customFormat="1" ht="30.75" customHeight="1">
      <c r="B1527" s="432" t="s">
        <v>54</v>
      </c>
      <c r="C1527" s="433"/>
      <c r="D1527" s="24" t="s">
        <v>16</v>
      </c>
      <c r="E1527" s="35">
        <v>0.05</v>
      </c>
      <c r="F1527" s="42">
        <v>85000</v>
      </c>
      <c r="G1527" s="42">
        <v>85000</v>
      </c>
      <c r="H1527" s="28">
        <f>G1527*E1527</f>
        <v>4250</v>
      </c>
    </row>
    <row r="1528" spans="2:8" s="12" customFormat="1" ht="27.75" customHeight="1">
      <c r="B1528" s="432" t="s">
        <v>55</v>
      </c>
      <c r="C1528" s="433"/>
      <c r="D1528" s="24" t="s">
        <v>16</v>
      </c>
      <c r="E1528" s="35">
        <v>0.05</v>
      </c>
      <c r="F1528" s="44">
        <v>170000</v>
      </c>
      <c r="G1528" s="44">
        <v>170000</v>
      </c>
      <c r="H1528" s="28">
        <f>G1528*E1528</f>
        <v>8500</v>
      </c>
    </row>
    <row r="1529" spans="2:8" s="12" customFormat="1" ht="15">
      <c r="B1529" s="432"/>
      <c r="C1529" s="433"/>
      <c r="D1529" s="24"/>
      <c r="E1529" s="43"/>
      <c r="F1529" s="45"/>
      <c r="G1529" s="46"/>
      <c r="H1529" s="28"/>
    </row>
    <row r="1530" spans="2:8" s="12" customFormat="1" ht="15">
      <c r="B1530" s="432"/>
      <c r="C1530" s="433"/>
      <c r="D1530" s="24"/>
      <c r="E1530" s="43"/>
      <c r="F1530" s="45"/>
      <c r="G1530" s="46"/>
      <c r="H1530" s="28"/>
    </row>
    <row r="1531" spans="2:8" s="12" customFormat="1" ht="30">
      <c r="B1531" s="432"/>
      <c r="C1531" s="433"/>
      <c r="D1531" s="47"/>
      <c r="E1531" s="48"/>
      <c r="F1531" s="32"/>
      <c r="G1531" s="33" t="s">
        <v>56</v>
      </c>
      <c r="H1531" s="34">
        <f>SUM(H1527:H1530)</f>
        <v>12750</v>
      </c>
    </row>
    <row r="1532" spans="2:8" s="12" customFormat="1" ht="15">
      <c r="B1532" s="444" t="s">
        <v>57</v>
      </c>
      <c r="C1532" s="445"/>
      <c r="D1532" s="445"/>
      <c r="E1532" s="445"/>
      <c r="F1532" s="445"/>
      <c r="G1532" s="445"/>
      <c r="H1532" s="446"/>
    </row>
    <row r="1533" spans="2:8" s="12" customFormat="1" ht="30">
      <c r="B1533" s="432" t="s">
        <v>45</v>
      </c>
      <c r="C1533" s="433"/>
      <c r="D1533" s="20" t="s">
        <v>16</v>
      </c>
      <c r="E1533" s="21" t="s">
        <v>27</v>
      </c>
      <c r="F1533" s="22" t="s">
        <v>58</v>
      </c>
      <c r="G1533" s="20" t="s">
        <v>29</v>
      </c>
      <c r="H1533" s="23" t="s">
        <v>30</v>
      </c>
    </row>
    <row r="1534" spans="2:8" s="12" customFormat="1" ht="33.75" customHeight="1">
      <c r="B1534" s="432" t="s">
        <v>59</v>
      </c>
      <c r="C1534" s="433"/>
      <c r="D1534" s="24" t="s">
        <v>16</v>
      </c>
      <c r="E1534" s="35">
        <v>0.05</v>
      </c>
      <c r="F1534" s="42">
        <v>180000</v>
      </c>
      <c r="G1534" s="42">
        <v>180000</v>
      </c>
      <c r="H1534" s="28">
        <f>G1534*E1534</f>
        <v>9000</v>
      </c>
    </row>
    <row r="1535" spans="2:8" s="12" customFormat="1" ht="31.5" customHeight="1">
      <c r="B1535" s="432" t="s">
        <v>60</v>
      </c>
      <c r="C1535" s="433"/>
      <c r="D1535" s="24" t="s">
        <v>16</v>
      </c>
      <c r="E1535" s="35">
        <v>0.05</v>
      </c>
      <c r="F1535" s="42">
        <v>6000</v>
      </c>
      <c r="G1535" s="42">
        <v>6000</v>
      </c>
      <c r="H1535" s="28">
        <f>G1535*E1535</f>
        <v>300</v>
      </c>
    </row>
    <row r="1536" spans="2:8" s="12" customFormat="1" ht="15">
      <c r="B1536" s="49"/>
      <c r="C1536" s="50"/>
      <c r="D1536" s="24"/>
      <c r="E1536" s="35"/>
      <c r="F1536" s="51"/>
      <c r="G1536" s="52"/>
      <c r="H1536" s="28"/>
    </row>
    <row r="1537" spans="2:9" s="12" customFormat="1" ht="15">
      <c r="B1537" s="432"/>
      <c r="C1537" s="436"/>
      <c r="D1537" s="20"/>
      <c r="E1537" s="35"/>
      <c r="F1537" s="51"/>
      <c r="G1537" s="52"/>
      <c r="H1537" s="28"/>
    </row>
    <row r="1538" spans="2:9" s="12" customFormat="1" ht="15">
      <c r="B1538" s="432"/>
      <c r="C1538" s="436"/>
      <c r="D1538" s="20"/>
      <c r="E1538" s="53"/>
      <c r="F1538" s="437" t="s">
        <v>61</v>
      </c>
      <c r="G1538" s="438"/>
      <c r="H1538" s="54">
        <f>SUM(H1534:H1537)</f>
        <v>9300</v>
      </c>
      <c r="I1538" s="55">
        <f>H1538+H1531+H1524</f>
        <v>45583.333333333336</v>
      </c>
    </row>
    <row r="1539" spans="2:9" s="14" customFormat="1" ht="15">
      <c r="B1539" s="439" t="s">
        <v>62</v>
      </c>
      <c r="C1539" s="440"/>
      <c r="D1539" s="440"/>
      <c r="E1539" s="440"/>
      <c r="F1539" s="440"/>
      <c r="G1539" s="441"/>
      <c r="H1539" s="56">
        <f>H1538+H1531+H1524+H1517</f>
        <v>374054.60833333334</v>
      </c>
    </row>
    <row r="1540" spans="2:9" s="12" customFormat="1" ht="15">
      <c r="B1540" s="57"/>
      <c r="C1540" s="442"/>
      <c r="D1540" s="442"/>
      <c r="E1540" s="442"/>
      <c r="F1540" s="442"/>
      <c r="G1540" s="442"/>
      <c r="H1540" s="443"/>
    </row>
    <row r="1541" spans="2:9" s="14" customFormat="1" ht="15">
      <c r="B1541" s="432" t="s">
        <v>63</v>
      </c>
      <c r="C1541" s="433"/>
      <c r="D1541" s="58"/>
      <c r="E1541" s="434" t="s">
        <v>64</v>
      </c>
      <c r="F1541" s="435"/>
      <c r="G1541" s="59">
        <v>0.08</v>
      </c>
      <c r="H1541" s="60">
        <f>G1541*H1539</f>
        <v>29924.368666666669</v>
      </c>
    </row>
    <row r="1542" spans="2:9" s="14" customFormat="1" ht="15">
      <c r="B1542" s="432" t="s">
        <v>65</v>
      </c>
      <c r="C1542" s="433"/>
      <c r="D1542" s="58"/>
      <c r="E1542" s="434" t="s">
        <v>64</v>
      </c>
      <c r="F1542" s="435"/>
      <c r="G1542" s="59">
        <v>0.03</v>
      </c>
      <c r="H1542" s="60">
        <f>H1539*G1542</f>
        <v>11221.63825</v>
      </c>
    </row>
    <row r="1543" spans="2:9" s="14" customFormat="1" ht="15">
      <c r="B1543" s="432" t="s">
        <v>66</v>
      </c>
      <c r="C1543" s="433"/>
      <c r="D1543" s="58"/>
      <c r="E1543" s="434" t="s">
        <v>64</v>
      </c>
      <c r="F1543" s="435"/>
      <c r="G1543" s="59">
        <v>0.05</v>
      </c>
      <c r="H1543" s="60">
        <f>G1543*H1539</f>
        <v>18702.730416666669</v>
      </c>
    </row>
    <row r="1544" spans="2:9" s="12" customFormat="1" ht="15">
      <c r="B1544" s="429" t="s">
        <v>67</v>
      </c>
      <c r="C1544" s="430"/>
      <c r="D1544" s="430"/>
      <c r="E1544" s="430"/>
      <c r="F1544" s="430"/>
      <c r="G1544" s="431"/>
      <c r="H1544" s="61">
        <f>+H1543+H1542+H1541+H1539</f>
        <v>433903.34566666669</v>
      </c>
    </row>
    <row r="1546" spans="2:9" s="62" customFormat="1" ht="15">
      <c r="B1546" s="474" t="s">
        <v>21</v>
      </c>
      <c r="C1546" s="474"/>
      <c r="D1546" s="474"/>
      <c r="E1546" s="474"/>
      <c r="F1546" s="474"/>
      <c r="G1546" s="474"/>
      <c r="H1546" s="63" t="s">
        <v>22</v>
      </c>
    </row>
    <row r="1547" spans="2:9" s="64" customFormat="1" ht="39" customHeight="1">
      <c r="B1547" s="450" t="s">
        <v>179</v>
      </c>
      <c r="C1547" s="450"/>
      <c r="D1547" s="450"/>
      <c r="E1547" s="450"/>
      <c r="F1547" s="450"/>
      <c r="G1547" s="450"/>
      <c r="H1547" s="15" t="s">
        <v>24</v>
      </c>
    </row>
    <row r="1548" spans="2:9" s="62" customFormat="1" ht="6" customHeight="1">
      <c r="B1548" s="65"/>
      <c r="C1548" s="66"/>
      <c r="D1548" s="66"/>
      <c r="E1548" s="67"/>
      <c r="F1548" s="66"/>
      <c r="G1548" s="66"/>
      <c r="H1548" s="68"/>
    </row>
    <row r="1549" spans="2:9" s="62" customFormat="1" ht="15">
      <c r="B1549" s="466" t="s">
        <v>25</v>
      </c>
      <c r="C1549" s="467"/>
      <c r="D1549" s="467"/>
      <c r="E1549" s="467"/>
      <c r="F1549" s="467"/>
      <c r="G1549" s="467"/>
      <c r="H1549" s="468"/>
    </row>
    <row r="1550" spans="2:9" s="62" customFormat="1" ht="23.25" customHeight="1">
      <c r="B1550" s="475" t="s">
        <v>26</v>
      </c>
      <c r="C1550" s="476"/>
      <c r="D1550" s="69" t="s">
        <v>16</v>
      </c>
      <c r="E1550" s="70" t="s">
        <v>27</v>
      </c>
      <c r="F1550" s="71" t="s">
        <v>28</v>
      </c>
      <c r="G1550" s="69" t="s">
        <v>29</v>
      </c>
      <c r="H1550" s="72" t="s">
        <v>30</v>
      </c>
    </row>
    <row r="1551" spans="2:9" s="12" customFormat="1" ht="15">
      <c r="B1551" s="447" t="s">
        <v>180</v>
      </c>
      <c r="C1551" s="448"/>
      <c r="D1551" s="24" t="s">
        <v>16</v>
      </c>
      <c r="E1551" s="25">
        <v>1</v>
      </c>
      <c r="F1551" s="26">
        <v>0</v>
      </c>
      <c r="G1551" s="27">
        <v>34650</v>
      </c>
      <c r="H1551" s="28">
        <f>+G1551*E1551+(G1551*F1551)</f>
        <v>34650</v>
      </c>
    </row>
    <row r="1552" spans="2:9" s="62" customFormat="1" ht="15">
      <c r="B1552" s="472" t="s">
        <v>181</v>
      </c>
      <c r="C1552" s="473"/>
      <c r="D1552" s="73" t="s">
        <v>16</v>
      </c>
      <c r="E1552" s="74">
        <v>1</v>
      </c>
      <c r="F1552" s="75">
        <v>0</v>
      </c>
      <c r="G1552" s="76">
        <v>9240</v>
      </c>
      <c r="H1552" s="77">
        <f>+G1552*E1552+(G1552*F1552)</f>
        <v>9240</v>
      </c>
    </row>
    <row r="1553" spans="2:8" s="62" customFormat="1" ht="23.25" customHeight="1">
      <c r="B1553" s="472"/>
      <c r="C1553" s="473"/>
      <c r="D1553" s="73"/>
      <c r="E1553" s="78"/>
      <c r="F1553" s="79"/>
      <c r="G1553" s="80" t="s">
        <v>43</v>
      </c>
      <c r="H1553" s="81">
        <f>SUM(H1551:H1552)</f>
        <v>43890</v>
      </c>
    </row>
    <row r="1554" spans="2:8" s="62" customFormat="1" ht="23.25" customHeight="1">
      <c r="B1554" s="466" t="s">
        <v>44</v>
      </c>
      <c r="C1554" s="467"/>
      <c r="D1554" s="467"/>
      <c r="E1554" s="467"/>
      <c r="F1554" s="467"/>
      <c r="G1554" s="467"/>
      <c r="H1554" s="468"/>
    </row>
    <row r="1555" spans="2:8" s="62" customFormat="1" ht="23.25" customHeight="1">
      <c r="B1555" s="453" t="s">
        <v>45</v>
      </c>
      <c r="C1555" s="454"/>
      <c r="D1555" s="69" t="s">
        <v>16</v>
      </c>
      <c r="E1555" s="70" t="s">
        <v>27</v>
      </c>
      <c r="F1555" s="71"/>
      <c r="G1555" s="69" t="s">
        <v>29</v>
      </c>
      <c r="H1555" s="72" t="s">
        <v>30</v>
      </c>
    </row>
    <row r="1556" spans="2:8" s="62" customFormat="1" ht="23.25" customHeight="1">
      <c r="B1556" s="453" t="s">
        <v>46</v>
      </c>
      <c r="C1556" s="454"/>
      <c r="D1556" s="73" t="s">
        <v>47</v>
      </c>
      <c r="E1556" s="82">
        <f>0.01/8</f>
        <v>1.25E-3</v>
      </c>
      <c r="F1556" s="83"/>
      <c r="G1556" s="84">
        <f>2900000/30</f>
        <v>96666.666666666672</v>
      </c>
      <c r="H1556" s="77">
        <f>+G1556*E1556</f>
        <v>120.83333333333334</v>
      </c>
    </row>
    <row r="1557" spans="2:8" s="62" customFormat="1" ht="23.25" customHeight="1">
      <c r="B1557" s="453" t="s">
        <v>48</v>
      </c>
      <c r="C1557" s="454"/>
      <c r="D1557" s="73" t="s">
        <v>47</v>
      </c>
      <c r="E1557" s="82">
        <f>0.01/8</f>
        <v>1.25E-3</v>
      </c>
      <c r="F1557" s="85"/>
      <c r="G1557" s="86">
        <f>1900000/30</f>
        <v>63333.333333333336</v>
      </c>
      <c r="H1557" s="77">
        <f>+G1557*E1557</f>
        <v>79.166666666666671</v>
      </c>
    </row>
    <row r="1558" spans="2:8" s="62" customFormat="1" ht="23.25" customHeight="1">
      <c r="B1558" s="453" t="s">
        <v>49</v>
      </c>
      <c r="C1558" s="454"/>
      <c r="D1558" s="73" t="s">
        <v>47</v>
      </c>
      <c r="E1558" s="82">
        <f>0.5/8</f>
        <v>6.25E-2</v>
      </c>
      <c r="F1558" s="85"/>
      <c r="G1558" s="86">
        <f>1600000/30</f>
        <v>53333.333333333336</v>
      </c>
      <c r="H1558" s="77">
        <f>+G1558*E1558</f>
        <v>3333.3333333333335</v>
      </c>
    </row>
    <row r="1559" spans="2:8" s="62" customFormat="1" ht="23.25" customHeight="1">
      <c r="B1559" s="453" t="s">
        <v>50</v>
      </c>
      <c r="C1559" s="454"/>
      <c r="D1559" s="73" t="s">
        <v>47</v>
      </c>
      <c r="E1559" s="82">
        <f>0.5/8</f>
        <v>6.25E-2</v>
      </c>
      <c r="F1559" s="85"/>
      <c r="G1559" s="86">
        <f>1200000/30</f>
        <v>40000</v>
      </c>
      <c r="H1559" s="77">
        <f>+G1559*E1559</f>
        <v>2500</v>
      </c>
    </row>
    <row r="1560" spans="2:8" s="62" customFormat="1" ht="23.25" customHeight="1">
      <c r="B1560" s="453"/>
      <c r="C1560" s="454"/>
      <c r="D1560" s="87"/>
      <c r="E1560" s="88"/>
      <c r="F1560" s="79"/>
      <c r="G1560" s="80" t="s">
        <v>51</v>
      </c>
      <c r="H1560" s="81">
        <f>SUM(H1556:H1559)</f>
        <v>6033.3333333333339</v>
      </c>
    </row>
    <row r="1561" spans="2:8" s="62" customFormat="1" ht="23.25" customHeight="1">
      <c r="B1561" s="466" t="s">
        <v>52</v>
      </c>
      <c r="C1561" s="467"/>
      <c r="D1561" s="467"/>
      <c r="E1561" s="467"/>
      <c r="F1561" s="467"/>
      <c r="G1561" s="467"/>
      <c r="H1561" s="468"/>
    </row>
    <row r="1562" spans="2:8" s="62" customFormat="1" ht="23.25" customHeight="1">
      <c r="B1562" s="453" t="s">
        <v>45</v>
      </c>
      <c r="C1562" s="454"/>
      <c r="D1562" s="20" t="s">
        <v>16</v>
      </c>
      <c r="E1562" s="21" t="s">
        <v>27</v>
      </c>
      <c r="F1562" s="22" t="s">
        <v>53</v>
      </c>
      <c r="G1562" s="20" t="s">
        <v>29</v>
      </c>
      <c r="H1562" s="23" t="s">
        <v>30</v>
      </c>
    </row>
    <row r="1563" spans="2:8" s="62" customFormat="1" ht="23.25" customHeight="1">
      <c r="B1563" s="453" t="s">
        <v>54</v>
      </c>
      <c r="C1563" s="454"/>
      <c r="D1563" s="24" t="s">
        <v>16</v>
      </c>
      <c r="E1563" s="35">
        <v>5.0000000000000001E-3</v>
      </c>
      <c r="F1563" s="42">
        <v>85000</v>
      </c>
      <c r="G1563" s="42">
        <v>85000</v>
      </c>
      <c r="H1563" s="77">
        <f>G1563*E1563</f>
        <v>425</v>
      </c>
    </row>
    <row r="1564" spans="2:8" s="62" customFormat="1" ht="23.25" customHeight="1">
      <c r="B1564" s="453" t="s">
        <v>55</v>
      </c>
      <c r="C1564" s="454"/>
      <c r="D1564" s="24" t="s">
        <v>16</v>
      </c>
      <c r="E1564" s="43">
        <v>5.0000000000000001E-3</v>
      </c>
      <c r="F1564" s="44">
        <v>170000</v>
      </c>
      <c r="G1564" s="44">
        <v>250000</v>
      </c>
      <c r="H1564" s="77">
        <f>G1564*E1564</f>
        <v>1250</v>
      </c>
    </row>
    <row r="1565" spans="2:8" s="62" customFormat="1" ht="23.25" customHeight="1">
      <c r="B1565" s="453"/>
      <c r="C1565" s="454"/>
      <c r="D1565" s="24"/>
      <c r="E1565" s="43"/>
      <c r="F1565" s="45"/>
      <c r="G1565" s="46"/>
      <c r="H1565" s="77"/>
    </row>
    <row r="1566" spans="2:8" s="62" customFormat="1" ht="23.25" customHeight="1">
      <c r="B1566" s="453"/>
      <c r="C1566" s="454"/>
      <c r="D1566" s="24"/>
      <c r="E1566" s="43"/>
      <c r="F1566" s="45"/>
      <c r="G1566" s="46"/>
      <c r="H1566" s="77"/>
    </row>
    <row r="1567" spans="2:8" s="62" customFormat="1" ht="23.25" customHeight="1">
      <c r="B1567" s="453"/>
      <c r="C1567" s="454"/>
      <c r="D1567" s="89"/>
      <c r="E1567" s="90"/>
      <c r="F1567" s="79"/>
      <c r="G1567" s="80" t="s">
        <v>56</v>
      </c>
      <c r="H1567" s="81">
        <f>SUM(H1563:H1566)</f>
        <v>1675</v>
      </c>
    </row>
    <row r="1568" spans="2:8" s="62" customFormat="1" ht="23.25" customHeight="1">
      <c r="B1568" s="466" t="s">
        <v>57</v>
      </c>
      <c r="C1568" s="467"/>
      <c r="D1568" s="467"/>
      <c r="E1568" s="467"/>
      <c r="F1568" s="467"/>
      <c r="G1568" s="467"/>
      <c r="H1568" s="468"/>
    </row>
    <row r="1569" spans="2:9" s="62" customFormat="1" ht="23.25" customHeight="1">
      <c r="B1569" s="453" t="s">
        <v>45</v>
      </c>
      <c r="C1569" s="454"/>
      <c r="D1569" s="20" t="s">
        <v>16</v>
      </c>
      <c r="E1569" s="21" t="s">
        <v>27</v>
      </c>
      <c r="F1569" s="22" t="s">
        <v>58</v>
      </c>
      <c r="G1569" s="20" t="s">
        <v>29</v>
      </c>
      <c r="H1569" s="23" t="s">
        <v>30</v>
      </c>
    </row>
    <row r="1570" spans="2:9" s="62" customFormat="1" ht="23.25" customHeight="1">
      <c r="B1570" s="453" t="s">
        <v>59</v>
      </c>
      <c r="C1570" s="454"/>
      <c r="D1570" s="73" t="s">
        <v>16</v>
      </c>
      <c r="E1570" s="35">
        <v>5.0000000000000001E-3</v>
      </c>
      <c r="F1570" s="42">
        <v>180000</v>
      </c>
      <c r="G1570" s="42">
        <v>180000</v>
      </c>
      <c r="H1570" s="77">
        <f>F1570*E1570</f>
        <v>900</v>
      </c>
    </row>
    <row r="1571" spans="2:9" s="62" customFormat="1" ht="23.25" customHeight="1">
      <c r="B1571" s="453" t="s">
        <v>60</v>
      </c>
      <c r="C1571" s="454"/>
      <c r="D1571" s="73" t="s">
        <v>16</v>
      </c>
      <c r="E1571" s="43">
        <v>5.0000000000000001E-3</v>
      </c>
      <c r="F1571" s="42">
        <v>6000</v>
      </c>
      <c r="G1571" s="42">
        <v>6000</v>
      </c>
      <c r="H1571" s="77">
        <f>F1571*E1571</f>
        <v>30</v>
      </c>
    </row>
    <row r="1572" spans="2:9" s="62" customFormat="1" ht="23.25" customHeight="1">
      <c r="B1572" s="91"/>
      <c r="C1572" s="92"/>
      <c r="D1572" s="73"/>
      <c r="E1572" s="82"/>
      <c r="F1572" s="93"/>
      <c r="G1572" s="94"/>
      <c r="H1572" s="77"/>
    </row>
    <row r="1573" spans="2:9" s="62" customFormat="1" ht="23.25" customHeight="1">
      <c r="B1573" s="453"/>
      <c r="C1573" s="463"/>
      <c r="D1573" s="20"/>
      <c r="E1573" s="82"/>
      <c r="F1573" s="93"/>
      <c r="G1573" s="94"/>
      <c r="H1573" s="77"/>
    </row>
    <row r="1574" spans="2:9" s="62" customFormat="1" ht="23.25" customHeight="1">
      <c r="B1574" s="453"/>
      <c r="C1574" s="463"/>
      <c r="D1574" s="69"/>
      <c r="E1574" s="95"/>
      <c r="F1574" s="464" t="s">
        <v>61</v>
      </c>
      <c r="G1574" s="465"/>
      <c r="H1574" s="96">
        <f>SUM(H1570:H1573)</f>
        <v>930</v>
      </c>
      <c r="I1574" s="55">
        <f>H1574+H1567+H1560</f>
        <v>8638.3333333333339</v>
      </c>
    </row>
    <row r="1575" spans="2:9" s="64" customFormat="1" ht="23.25" customHeight="1">
      <c r="B1575" s="458" t="s">
        <v>62</v>
      </c>
      <c r="C1575" s="459"/>
      <c r="D1575" s="459"/>
      <c r="E1575" s="459"/>
      <c r="F1575" s="459"/>
      <c r="G1575" s="460"/>
      <c r="H1575" s="97">
        <f>H1574+H1567+H1560+H1553</f>
        <v>52528.333333333336</v>
      </c>
    </row>
    <row r="1576" spans="2:9" s="62" customFormat="1" ht="9" customHeight="1">
      <c r="B1576" s="98"/>
      <c r="C1576" s="461"/>
      <c r="D1576" s="461"/>
      <c r="E1576" s="461"/>
      <c r="F1576" s="461"/>
      <c r="G1576" s="461"/>
      <c r="H1576" s="462"/>
    </row>
    <row r="1577" spans="2:9" s="64" customFormat="1" ht="36" customHeight="1">
      <c r="B1577" s="453" t="s">
        <v>63</v>
      </c>
      <c r="C1577" s="454"/>
      <c r="D1577" s="99"/>
      <c r="E1577" s="434" t="s">
        <v>64</v>
      </c>
      <c r="F1577" s="435"/>
      <c r="G1577" s="100">
        <v>0.08</v>
      </c>
      <c r="H1577" s="101">
        <f>H1575*G1577</f>
        <v>4202.2666666666673</v>
      </c>
    </row>
    <row r="1578" spans="2:9" s="64" customFormat="1" ht="30.75" customHeight="1">
      <c r="B1578" s="453" t="s">
        <v>65</v>
      </c>
      <c r="C1578" s="454"/>
      <c r="D1578" s="99"/>
      <c r="E1578" s="434" t="s">
        <v>64</v>
      </c>
      <c r="F1578" s="435"/>
      <c r="G1578" s="100">
        <v>0.03</v>
      </c>
      <c r="H1578" s="101">
        <f>H1575*G1578</f>
        <v>1575.85</v>
      </c>
    </row>
    <row r="1579" spans="2:9" s="64" customFormat="1" ht="30.75" customHeight="1">
      <c r="B1579" s="453" t="s">
        <v>66</v>
      </c>
      <c r="C1579" s="454"/>
      <c r="D1579" s="99"/>
      <c r="E1579" s="434" t="s">
        <v>64</v>
      </c>
      <c r="F1579" s="435"/>
      <c r="G1579" s="100">
        <v>0.05</v>
      </c>
      <c r="H1579" s="101">
        <f>H1575*G1579</f>
        <v>2626.416666666667</v>
      </c>
    </row>
    <row r="1580" spans="2:9" s="62" customFormat="1" ht="30.75" customHeight="1">
      <c r="B1580" s="455" t="s">
        <v>67</v>
      </c>
      <c r="C1580" s="456"/>
      <c r="D1580" s="456"/>
      <c r="E1580" s="456"/>
      <c r="F1580" s="456"/>
      <c r="G1580" s="457"/>
      <c r="H1580" s="102">
        <f>+H1579+H1578+H1577+H1575</f>
        <v>60932.866666666669</v>
      </c>
    </row>
    <row r="1582" spans="2:9" s="62" customFormat="1" ht="15">
      <c r="B1582" s="474" t="s">
        <v>21</v>
      </c>
      <c r="C1582" s="474"/>
      <c r="D1582" s="474"/>
      <c r="E1582" s="474"/>
      <c r="F1582" s="474"/>
      <c r="G1582" s="474"/>
      <c r="H1582" s="63" t="s">
        <v>22</v>
      </c>
    </row>
    <row r="1583" spans="2:9" s="64" customFormat="1" ht="39" customHeight="1">
      <c r="B1583" s="450" t="s">
        <v>182</v>
      </c>
      <c r="C1583" s="450"/>
      <c r="D1583" s="450"/>
      <c r="E1583" s="450"/>
      <c r="F1583" s="450"/>
      <c r="G1583" s="450"/>
      <c r="H1583" s="15" t="s">
        <v>24</v>
      </c>
    </row>
    <row r="1584" spans="2:9" s="62" customFormat="1" ht="6" customHeight="1">
      <c r="B1584" s="65"/>
      <c r="C1584" s="66"/>
      <c r="D1584" s="66"/>
      <c r="E1584" s="67"/>
      <c r="F1584" s="66"/>
      <c r="G1584" s="66"/>
      <c r="H1584" s="68"/>
    </row>
    <row r="1585" spans="2:8" s="62" customFormat="1" ht="15">
      <c r="B1585" s="466" t="s">
        <v>25</v>
      </c>
      <c r="C1585" s="467"/>
      <c r="D1585" s="467"/>
      <c r="E1585" s="467"/>
      <c r="F1585" s="467"/>
      <c r="G1585" s="467"/>
      <c r="H1585" s="468"/>
    </row>
    <row r="1586" spans="2:8" s="62" customFormat="1" ht="23.25" customHeight="1">
      <c r="B1586" s="475" t="s">
        <v>26</v>
      </c>
      <c r="C1586" s="476"/>
      <c r="D1586" s="69" t="s">
        <v>16</v>
      </c>
      <c r="E1586" s="70" t="s">
        <v>27</v>
      </c>
      <c r="F1586" s="71" t="s">
        <v>28</v>
      </c>
      <c r="G1586" s="69" t="s">
        <v>29</v>
      </c>
      <c r="H1586" s="72" t="s">
        <v>30</v>
      </c>
    </row>
    <row r="1587" spans="2:8" s="12" customFormat="1" ht="15">
      <c r="B1587" s="447" t="s">
        <v>183</v>
      </c>
      <c r="C1587" s="448"/>
      <c r="D1587" s="24" t="s">
        <v>15</v>
      </c>
      <c r="E1587" s="25">
        <v>1</v>
      </c>
      <c r="F1587" s="26">
        <v>0</v>
      </c>
      <c r="G1587" s="27">
        <v>3052.5</v>
      </c>
      <c r="H1587" s="28">
        <f>+G1587*E1587+(G1587*F1587)</f>
        <v>3052.5</v>
      </c>
    </row>
    <row r="1588" spans="2:8" s="62" customFormat="1" ht="15">
      <c r="B1588" s="472" t="s">
        <v>184</v>
      </c>
      <c r="C1588" s="473"/>
      <c r="D1588" s="73" t="s">
        <v>15</v>
      </c>
      <c r="E1588" s="74">
        <v>1</v>
      </c>
      <c r="F1588" s="75">
        <v>0</v>
      </c>
      <c r="G1588" s="76">
        <v>4785</v>
      </c>
      <c r="H1588" s="77">
        <f>+G1588*E1588+(G1588*F1588)</f>
        <v>4785</v>
      </c>
    </row>
    <row r="1589" spans="2:8" s="62" customFormat="1" ht="23.25" customHeight="1">
      <c r="B1589" s="472"/>
      <c r="C1589" s="473"/>
      <c r="D1589" s="73"/>
      <c r="E1589" s="78"/>
      <c r="F1589" s="79"/>
      <c r="G1589" s="80" t="s">
        <v>43</v>
      </c>
      <c r="H1589" s="81">
        <f>SUM(H1587:H1588)</f>
        <v>7837.5</v>
      </c>
    </row>
    <row r="1590" spans="2:8" s="62" customFormat="1" ht="23.25" customHeight="1">
      <c r="B1590" s="469" t="s">
        <v>44</v>
      </c>
      <c r="C1590" s="470"/>
      <c r="D1590" s="470"/>
      <c r="E1590" s="470"/>
      <c r="F1590" s="470"/>
      <c r="G1590" s="470"/>
      <c r="H1590" s="471"/>
    </row>
    <row r="1591" spans="2:8" s="62" customFormat="1" ht="23.25" customHeight="1">
      <c r="B1591" s="453" t="s">
        <v>45</v>
      </c>
      <c r="C1591" s="454"/>
      <c r="D1591" s="69" t="s">
        <v>16</v>
      </c>
      <c r="E1591" s="70" t="s">
        <v>27</v>
      </c>
      <c r="F1591" s="71"/>
      <c r="G1591" s="69" t="s">
        <v>29</v>
      </c>
      <c r="H1591" s="72" t="s">
        <v>30</v>
      </c>
    </row>
    <row r="1592" spans="2:8" s="62" customFormat="1" ht="23.25" customHeight="1">
      <c r="B1592" s="453" t="s">
        <v>46</v>
      </c>
      <c r="C1592" s="454"/>
      <c r="D1592" s="73" t="s">
        <v>47</v>
      </c>
      <c r="E1592" s="82">
        <f>0.01/8</f>
        <v>1.25E-3</v>
      </c>
      <c r="F1592" s="83"/>
      <c r="G1592" s="84">
        <f>2900000/30</f>
        <v>96666.666666666672</v>
      </c>
      <c r="H1592" s="77">
        <f>+G1592*E1592</f>
        <v>120.83333333333334</v>
      </c>
    </row>
    <row r="1593" spans="2:8" s="62" customFormat="1" ht="23.25" customHeight="1">
      <c r="B1593" s="453" t="s">
        <v>48</v>
      </c>
      <c r="C1593" s="454"/>
      <c r="D1593" s="73" t="s">
        <v>47</v>
      </c>
      <c r="E1593" s="82">
        <f>0.01/8</f>
        <v>1.25E-3</v>
      </c>
      <c r="F1593" s="85"/>
      <c r="G1593" s="86">
        <f>1900000/30</f>
        <v>63333.333333333336</v>
      </c>
      <c r="H1593" s="77">
        <f>+G1593*E1593</f>
        <v>79.166666666666671</v>
      </c>
    </row>
    <row r="1594" spans="2:8" s="62" customFormat="1" ht="23.25" customHeight="1">
      <c r="B1594" s="453" t="s">
        <v>49</v>
      </c>
      <c r="C1594" s="454"/>
      <c r="D1594" s="73" t="s">
        <v>47</v>
      </c>
      <c r="E1594" s="82">
        <f>0.05/8</f>
        <v>6.2500000000000003E-3</v>
      </c>
      <c r="F1594" s="85"/>
      <c r="G1594" s="86">
        <f>1600000/30</f>
        <v>53333.333333333336</v>
      </c>
      <c r="H1594" s="77">
        <f>+G1594*E1594</f>
        <v>333.33333333333337</v>
      </c>
    </row>
    <row r="1595" spans="2:8" s="62" customFormat="1" ht="23.25" customHeight="1">
      <c r="B1595" s="453" t="s">
        <v>50</v>
      </c>
      <c r="C1595" s="454"/>
      <c r="D1595" s="73" t="s">
        <v>47</v>
      </c>
      <c r="E1595" s="82">
        <f>0.05/8</f>
        <v>6.2500000000000003E-3</v>
      </c>
      <c r="F1595" s="85"/>
      <c r="G1595" s="86">
        <f>1200000/30</f>
        <v>40000</v>
      </c>
      <c r="H1595" s="77">
        <f>+G1595*E1595</f>
        <v>250</v>
      </c>
    </row>
    <row r="1596" spans="2:8" s="62" customFormat="1" ht="23.25" customHeight="1">
      <c r="B1596" s="453"/>
      <c r="C1596" s="454"/>
      <c r="D1596" s="87"/>
      <c r="E1596" s="88"/>
      <c r="F1596" s="79"/>
      <c r="G1596" s="80" t="s">
        <v>51</v>
      </c>
      <c r="H1596" s="81">
        <f>SUM(H1592:H1595)</f>
        <v>783.33333333333337</v>
      </c>
    </row>
    <row r="1597" spans="2:8" s="62" customFormat="1" ht="23.25" customHeight="1">
      <c r="B1597" s="469" t="s">
        <v>52</v>
      </c>
      <c r="C1597" s="470"/>
      <c r="D1597" s="470"/>
      <c r="E1597" s="470"/>
      <c r="F1597" s="470"/>
      <c r="G1597" s="470"/>
      <c r="H1597" s="471"/>
    </row>
    <row r="1598" spans="2:8" s="62" customFormat="1" ht="23.25" customHeight="1">
      <c r="B1598" s="453" t="s">
        <v>45</v>
      </c>
      <c r="C1598" s="454"/>
      <c r="D1598" s="20" t="s">
        <v>16</v>
      </c>
      <c r="E1598" s="21" t="s">
        <v>27</v>
      </c>
      <c r="F1598" s="22" t="s">
        <v>53</v>
      </c>
      <c r="G1598" s="20" t="s">
        <v>29</v>
      </c>
      <c r="H1598" s="23" t="s">
        <v>30</v>
      </c>
    </row>
    <row r="1599" spans="2:8" s="62" customFormat="1" ht="23.25" customHeight="1">
      <c r="B1599" s="453" t="s">
        <v>54</v>
      </c>
      <c r="C1599" s="454"/>
      <c r="D1599" s="24" t="s">
        <v>16</v>
      </c>
      <c r="E1599" s="35">
        <v>5.0000000000000001E-4</v>
      </c>
      <c r="F1599" s="42">
        <v>85000</v>
      </c>
      <c r="G1599" s="42">
        <v>85000</v>
      </c>
      <c r="H1599" s="77">
        <f>G1599*E1599</f>
        <v>42.5</v>
      </c>
    </row>
    <row r="1600" spans="2:8" s="62" customFormat="1" ht="23.25" customHeight="1">
      <c r="B1600" s="453" t="s">
        <v>55</v>
      </c>
      <c r="C1600" s="454"/>
      <c r="D1600" s="24" t="s">
        <v>16</v>
      </c>
      <c r="E1600" s="43">
        <v>5.0000000000000001E-4</v>
      </c>
      <c r="F1600" s="44">
        <v>170000</v>
      </c>
      <c r="G1600" s="44">
        <v>250000</v>
      </c>
      <c r="H1600" s="77">
        <f>G1600*E1600</f>
        <v>125</v>
      </c>
    </row>
    <row r="1601" spans="2:9" s="62" customFormat="1" ht="23.25" customHeight="1">
      <c r="B1601" s="453"/>
      <c r="C1601" s="454"/>
      <c r="D1601" s="24"/>
      <c r="E1601" s="43"/>
      <c r="F1601" s="45"/>
      <c r="G1601" s="46"/>
      <c r="H1601" s="77"/>
    </row>
    <row r="1602" spans="2:9" s="62" customFormat="1" ht="23.25" customHeight="1">
      <c r="B1602" s="453"/>
      <c r="C1602" s="454"/>
      <c r="D1602" s="24"/>
      <c r="E1602" s="43"/>
      <c r="F1602" s="45"/>
      <c r="G1602" s="46"/>
      <c r="H1602" s="77"/>
    </row>
    <row r="1603" spans="2:9" s="62" customFormat="1" ht="23.25" customHeight="1">
      <c r="B1603" s="453"/>
      <c r="C1603" s="454"/>
      <c r="D1603" s="89"/>
      <c r="E1603" s="90"/>
      <c r="F1603" s="79"/>
      <c r="G1603" s="80" t="s">
        <v>56</v>
      </c>
      <c r="H1603" s="81">
        <f>SUM(H1599:H1602)</f>
        <v>167.5</v>
      </c>
    </row>
    <row r="1604" spans="2:9" s="62" customFormat="1" ht="23.25" customHeight="1">
      <c r="B1604" s="466" t="s">
        <v>57</v>
      </c>
      <c r="C1604" s="467"/>
      <c r="D1604" s="467"/>
      <c r="E1604" s="467"/>
      <c r="F1604" s="467"/>
      <c r="G1604" s="467"/>
      <c r="H1604" s="468"/>
    </row>
    <row r="1605" spans="2:9" s="62" customFormat="1" ht="23.25" customHeight="1">
      <c r="B1605" s="453" t="s">
        <v>45</v>
      </c>
      <c r="C1605" s="454"/>
      <c r="D1605" s="20" t="s">
        <v>16</v>
      </c>
      <c r="E1605" s="21" t="s">
        <v>27</v>
      </c>
      <c r="F1605" s="22" t="s">
        <v>58</v>
      </c>
      <c r="G1605" s="20" t="s">
        <v>29</v>
      </c>
      <c r="H1605" s="23" t="s">
        <v>30</v>
      </c>
    </row>
    <row r="1606" spans="2:9" s="62" customFormat="1" ht="23.25" customHeight="1">
      <c r="B1606" s="453" t="s">
        <v>59</v>
      </c>
      <c r="C1606" s="454"/>
      <c r="D1606" s="73" t="s">
        <v>16</v>
      </c>
      <c r="E1606" s="35">
        <v>5.0000000000000001E-4</v>
      </c>
      <c r="F1606" s="42">
        <v>180000</v>
      </c>
      <c r="G1606" s="42">
        <v>180000</v>
      </c>
      <c r="H1606" s="77">
        <f>F1606*E1606</f>
        <v>90</v>
      </c>
    </row>
    <row r="1607" spans="2:9" s="62" customFormat="1" ht="23.25" customHeight="1">
      <c r="B1607" s="453" t="s">
        <v>60</v>
      </c>
      <c r="C1607" s="454"/>
      <c r="D1607" s="73" t="s">
        <v>16</v>
      </c>
      <c r="E1607" s="43">
        <v>5.0000000000000001E-4</v>
      </c>
      <c r="F1607" s="42">
        <v>6000</v>
      </c>
      <c r="G1607" s="42">
        <v>6000</v>
      </c>
      <c r="H1607" s="77">
        <f>F1607*E1607</f>
        <v>3</v>
      </c>
    </row>
    <row r="1608" spans="2:9" s="62" customFormat="1" ht="23.25" customHeight="1">
      <c r="B1608" s="91"/>
      <c r="C1608" s="92"/>
      <c r="D1608" s="73"/>
      <c r="E1608" s="82"/>
      <c r="F1608" s="93"/>
      <c r="G1608" s="94"/>
      <c r="H1608" s="77"/>
    </row>
    <row r="1609" spans="2:9" s="62" customFormat="1" ht="23.25" customHeight="1">
      <c r="B1609" s="453"/>
      <c r="C1609" s="463"/>
      <c r="D1609" s="20"/>
      <c r="E1609" s="82"/>
      <c r="F1609" s="93"/>
      <c r="G1609" s="94"/>
      <c r="H1609" s="77"/>
    </row>
    <row r="1610" spans="2:9" s="62" customFormat="1" ht="23.25" customHeight="1">
      <c r="B1610" s="453"/>
      <c r="C1610" s="463"/>
      <c r="D1610" s="69"/>
      <c r="E1610" s="95"/>
      <c r="F1610" s="464" t="s">
        <v>61</v>
      </c>
      <c r="G1610" s="465"/>
      <c r="H1610" s="96">
        <f>SUM(H1606:H1609)</f>
        <v>93</v>
      </c>
      <c r="I1610" s="55">
        <f>H1610+H1603+H1596</f>
        <v>1043.8333333333335</v>
      </c>
    </row>
    <row r="1611" spans="2:9" s="64" customFormat="1" ht="23.25" customHeight="1">
      <c r="B1611" s="458" t="s">
        <v>62</v>
      </c>
      <c r="C1611" s="459"/>
      <c r="D1611" s="459"/>
      <c r="E1611" s="459"/>
      <c r="F1611" s="459"/>
      <c r="G1611" s="460"/>
      <c r="H1611" s="97">
        <f>H1610+H1603+H1596+H1589</f>
        <v>8881.3333333333339</v>
      </c>
    </row>
    <row r="1612" spans="2:9" s="62" customFormat="1" ht="9" customHeight="1">
      <c r="B1612" s="98"/>
      <c r="C1612" s="461"/>
      <c r="D1612" s="461"/>
      <c r="E1612" s="461"/>
      <c r="F1612" s="461"/>
      <c r="G1612" s="461"/>
      <c r="H1612" s="462"/>
    </row>
    <row r="1613" spans="2:9" s="64" customFormat="1" ht="36" customHeight="1">
      <c r="B1613" s="453" t="s">
        <v>63</v>
      </c>
      <c r="C1613" s="454"/>
      <c r="D1613" s="99"/>
      <c r="E1613" s="434" t="s">
        <v>64</v>
      </c>
      <c r="F1613" s="435"/>
      <c r="G1613" s="100">
        <v>0.08</v>
      </c>
      <c r="H1613" s="101">
        <f>H1611*G1613</f>
        <v>710.50666666666677</v>
      </c>
    </row>
    <row r="1614" spans="2:9" s="64" customFormat="1" ht="30.75" customHeight="1">
      <c r="B1614" s="453" t="s">
        <v>65</v>
      </c>
      <c r="C1614" s="454"/>
      <c r="D1614" s="99"/>
      <c r="E1614" s="434" t="s">
        <v>64</v>
      </c>
      <c r="F1614" s="435"/>
      <c r="G1614" s="100">
        <v>0.03</v>
      </c>
      <c r="H1614" s="101">
        <f>H1611*G1614</f>
        <v>266.44</v>
      </c>
    </row>
    <row r="1615" spans="2:9" s="64" customFormat="1" ht="30.75" customHeight="1">
      <c r="B1615" s="453" t="s">
        <v>66</v>
      </c>
      <c r="C1615" s="454"/>
      <c r="D1615" s="99"/>
      <c r="E1615" s="434" t="s">
        <v>64</v>
      </c>
      <c r="F1615" s="435"/>
      <c r="G1615" s="100">
        <v>0.05</v>
      </c>
      <c r="H1615" s="101">
        <f>H1611*G1615</f>
        <v>444.06666666666672</v>
      </c>
    </row>
    <row r="1616" spans="2:9" s="62" customFormat="1" ht="30.75" customHeight="1">
      <c r="B1616" s="455" t="s">
        <v>67</v>
      </c>
      <c r="C1616" s="456"/>
      <c r="D1616" s="456"/>
      <c r="E1616" s="456"/>
      <c r="F1616" s="456"/>
      <c r="G1616" s="457"/>
      <c r="H1616" s="102">
        <f>+H1615+H1614+H1613+H1611</f>
        <v>10302.346666666668</v>
      </c>
    </row>
    <row r="1618" spans="2:8" s="62" customFormat="1" ht="15">
      <c r="B1618" s="474" t="s">
        <v>21</v>
      </c>
      <c r="C1618" s="474"/>
      <c r="D1618" s="474"/>
      <c r="E1618" s="474"/>
      <c r="F1618" s="474"/>
      <c r="G1618" s="474"/>
      <c r="H1618" s="63" t="s">
        <v>22</v>
      </c>
    </row>
    <row r="1619" spans="2:8" s="64" customFormat="1" ht="39" customHeight="1">
      <c r="B1619" s="450" t="s">
        <v>185</v>
      </c>
      <c r="C1619" s="450"/>
      <c r="D1619" s="450"/>
      <c r="E1619" s="450"/>
      <c r="F1619" s="450"/>
      <c r="G1619" s="450"/>
      <c r="H1619" s="15" t="s">
        <v>24</v>
      </c>
    </row>
    <row r="1620" spans="2:8" s="62" customFormat="1" ht="6" customHeight="1">
      <c r="B1620" s="65"/>
      <c r="C1620" s="66"/>
      <c r="D1620" s="66"/>
      <c r="E1620" s="67"/>
      <c r="F1620" s="66"/>
      <c r="G1620" s="66"/>
      <c r="H1620" s="68"/>
    </row>
    <row r="1621" spans="2:8" s="62" customFormat="1" ht="15">
      <c r="B1621" s="466" t="s">
        <v>25</v>
      </c>
      <c r="C1621" s="467"/>
      <c r="D1621" s="467"/>
      <c r="E1621" s="467"/>
      <c r="F1621" s="467"/>
      <c r="G1621" s="467"/>
      <c r="H1621" s="468"/>
    </row>
    <row r="1622" spans="2:8" s="62" customFormat="1" ht="23.25" customHeight="1">
      <c r="B1622" s="475" t="s">
        <v>26</v>
      </c>
      <c r="C1622" s="476"/>
      <c r="D1622" s="69" t="s">
        <v>16</v>
      </c>
      <c r="E1622" s="70" t="s">
        <v>27</v>
      </c>
      <c r="F1622" s="71" t="s">
        <v>28</v>
      </c>
      <c r="G1622" s="69" t="s">
        <v>29</v>
      </c>
      <c r="H1622" s="72" t="s">
        <v>30</v>
      </c>
    </row>
    <row r="1623" spans="2:8" s="12" customFormat="1" ht="15">
      <c r="B1623" s="447" t="s">
        <v>186</v>
      </c>
      <c r="C1623" s="448"/>
      <c r="D1623" s="24" t="s">
        <v>15</v>
      </c>
      <c r="E1623" s="25">
        <v>1</v>
      </c>
      <c r="F1623" s="26">
        <v>0</v>
      </c>
      <c r="G1623" s="27">
        <v>6150000</v>
      </c>
      <c r="H1623" s="28">
        <f>+G1623*E1623+(G1623*F1623)</f>
        <v>6150000</v>
      </c>
    </row>
    <row r="1624" spans="2:8" s="12" customFormat="1" ht="15">
      <c r="B1624" s="447" t="s">
        <v>164</v>
      </c>
      <c r="C1624" s="448"/>
      <c r="D1624" s="24" t="s">
        <v>15</v>
      </c>
      <c r="E1624" s="25">
        <v>2</v>
      </c>
      <c r="F1624" s="26">
        <v>0.05</v>
      </c>
      <c r="G1624" s="27">
        <v>97350</v>
      </c>
      <c r="H1624" s="28">
        <f>+G1624*E1624+(G1624*F1624)</f>
        <v>199567.5</v>
      </c>
    </row>
    <row r="1625" spans="2:8" s="12" customFormat="1" ht="15">
      <c r="B1625" s="447" t="s">
        <v>166</v>
      </c>
      <c r="C1625" s="448"/>
      <c r="D1625" s="24" t="s">
        <v>16</v>
      </c>
      <c r="E1625" s="25">
        <v>1</v>
      </c>
      <c r="F1625" s="26">
        <v>0</v>
      </c>
      <c r="G1625" s="27">
        <v>239250</v>
      </c>
      <c r="H1625" s="28">
        <f>+G1625*E1625+(G1625*F1625)</f>
        <v>239250</v>
      </c>
    </row>
    <row r="1626" spans="2:8" s="62" customFormat="1" ht="23.25" customHeight="1">
      <c r="B1626" s="472"/>
      <c r="C1626" s="473"/>
      <c r="D1626" s="73"/>
      <c r="E1626" s="78"/>
      <c r="F1626" s="79"/>
      <c r="G1626" s="80" t="s">
        <v>43</v>
      </c>
      <c r="H1626" s="81">
        <f>SUM(H1623:H1625)</f>
        <v>6588817.5</v>
      </c>
    </row>
    <row r="1627" spans="2:8" s="62" customFormat="1" ht="23.25" customHeight="1">
      <c r="B1627" s="469" t="s">
        <v>44</v>
      </c>
      <c r="C1627" s="470"/>
      <c r="D1627" s="470"/>
      <c r="E1627" s="470"/>
      <c r="F1627" s="470"/>
      <c r="G1627" s="470"/>
      <c r="H1627" s="471"/>
    </row>
    <row r="1628" spans="2:8" s="62" customFormat="1" ht="23.25" customHeight="1">
      <c r="B1628" s="453" t="s">
        <v>45</v>
      </c>
      <c r="C1628" s="454"/>
      <c r="D1628" s="69" t="s">
        <v>16</v>
      </c>
      <c r="E1628" s="70" t="s">
        <v>27</v>
      </c>
      <c r="F1628" s="71"/>
      <c r="G1628" s="69" t="s">
        <v>29</v>
      </c>
      <c r="H1628" s="72" t="s">
        <v>30</v>
      </c>
    </row>
    <row r="1629" spans="2:8" s="62" customFormat="1" ht="23.25" customHeight="1">
      <c r="B1629" s="453" t="s">
        <v>46</v>
      </c>
      <c r="C1629" s="454"/>
      <c r="D1629" s="73" t="s">
        <v>47</v>
      </c>
      <c r="E1629" s="82">
        <f>2/8</f>
        <v>0.25</v>
      </c>
      <c r="F1629" s="83"/>
      <c r="G1629" s="84">
        <f>2900000/30</f>
        <v>96666.666666666672</v>
      </c>
      <c r="H1629" s="77">
        <f>+G1629*E1629</f>
        <v>24166.666666666668</v>
      </c>
    </row>
    <row r="1630" spans="2:8" s="62" customFormat="1" ht="23.25" customHeight="1">
      <c r="B1630" s="453" t="s">
        <v>48</v>
      </c>
      <c r="C1630" s="454"/>
      <c r="D1630" s="73" t="s">
        <v>47</v>
      </c>
      <c r="E1630" s="82">
        <f>2/8</f>
        <v>0.25</v>
      </c>
      <c r="F1630" s="85"/>
      <c r="G1630" s="86">
        <f>1900000/30</f>
        <v>63333.333333333336</v>
      </c>
      <c r="H1630" s="77">
        <f>+G1630*E1630</f>
        <v>15833.333333333334</v>
      </c>
    </row>
    <row r="1631" spans="2:8" s="62" customFormat="1" ht="23.25" customHeight="1">
      <c r="B1631" s="453" t="s">
        <v>49</v>
      </c>
      <c r="C1631" s="454"/>
      <c r="D1631" s="73" t="s">
        <v>47</v>
      </c>
      <c r="E1631" s="82">
        <f>14/8</f>
        <v>1.75</v>
      </c>
      <c r="F1631" s="85"/>
      <c r="G1631" s="86">
        <f>1600000/30</f>
        <v>53333.333333333336</v>
      </c>
      <c r="H1631" s="77">
        <f>+G1631*E1631</f>
        <v>93333.333333333343</v>
      </c>
    </row>
    <row r="1632" spans="2:8" s="62" customFormat="1" ht="23.25" customHeight="1">
      <c r="B1632" s="453" t="s">
        <v>50</v>
      </c>
      <c r="C1632" s="454"/>
      <c r="D1632" s="73" t="s">
        <v>47</v>
      </c>
      <c r="E1632" s="82">
        <f>14/8</f>
        <v>1.75</v>
      </c>
      <c r="F1632" s="85"/>
      <c r="G1632" s="86">
        <f>1200000/30</f>
        <v>40000</v>
      </c>
      <c r="H1632" s="77">
        <f>+G1632*E1632</f>
        <v>70000</v>
      </c>
    </row>
    <row r="1633" spans="2:9" s="62" customFormat="1" ht="23.25" customHeight="1">
      <c r="B1633" s="453"/>
      <c r="C1633" s="454"/>
      <c r="D1633" s="87"/>
      <c r="E1633" s="88"/>
      <c r="F1633" s="79"/>
      <c r="G1633" s="80" t="s">
        <v>51</v>
      </c>
      <c r="H1633" s="81">
        <f>SUM(H1629:H1632)</f>
        <v>203333.33333333334</v>
      </c>
    </row>
    <row r="1634" spans="2:9" s="62" customFormat="1" ht="23.25" customHeight="1">
      <c r="B1634" s="469" t="s">
        <v>52</v>
      </c>
      <c r="C1634" s="470"/>
      <c r="D1634" s="470"/>
      <c r="E1634" s="470"/>
      <c r="F1634" s="470"/>
      <c r="G1634" s="470"/>
      <c r="H1634" s="471"/>
    </row>
    <row r="1635" spans="2:9" s="62" customFormat="1" ht="23.25" customHeight="1">
      <c r="B1635" s="453" t="s">
        <v>45</v>
      </c>
      <c r="C1635" s="454"/>
      <c r="D1635" s="20" t="s">
        <v>16</v>
      </c>
      <c r="E1635" s="21" t="s">
        <v>27</v>
      </c>
      <c r="F1635" s="22" t="s">
        <v>53</v>
      </c>
      <c r="G1635" s="20" t="s">
        <v>29</v>
      </c>
      <c r="H1635" s="23" t="s">
        <v>30</v>
      </c>
    </row>
    <row r="1636" spans="2:9" s="62" customFormat="1" ht="23.25" customHeight="1">
      <c r="B1636" s="453" t="s">
        <v>54</v>
      </c>
      <c r="C1636" s="454"/>
      <c r="D1636" s="24" t="s">
        <v>16</v>
      </c>
      <c r="E1636" s="35">
        <v>1</v>
      </c>
      <c r="F1636" s="42">
        <v>85000</v>
      </c>
      <c r="G1636" s="42">
        <v>85000</v>
      </c>
      <c r="H1636" s="77">
        <f>G1636*E1636</f>
        <v>85000</v>
      </c>
    </row>
    <row r="1637" spans="2:9" s="62" customFormat="1" ht="23.25" customHeight="1">
      <c r="B1637" s="453" t="s">
        <v>55</v>
      </c>
      <c r="C1637" s="454"/>
      <c r="D1637" s="24" t="s">
        <v>16</v>
      </c>
      <c r="E1637" s="43">
        <v>0.5</v>
      </c>
      <c r="F1637" s="44">
        <v>170000</v>
      </c>
      <c r="G1637" s="44">
        <v>250000</v>
      </c>
      <c r="H1637" s="77">
        <f>G1637*E1637</f>
        <v>125000</v>
      </c>
    </row>
    <row r="1638" spans="2:9" s="62" customFormat="1" ht="23.25" customHeight="1">
      <c r="B1638" s="453"/>
      <c r="C1638" s="454"/>
      <c r="D1638" s="24"/>
      <c r="E1638" s="43"/>
      <c r="F1638" s="45"/>
      <c r="G1638" s="46"/>
      <c r="H1638" s="77"/>
    </row>
    <row r="1639" spans="2:9" s="62" customFormat="1" ht="23.25" customHeight="1">
      <c r="B1639" s="453"/>
      <c r="C1639" s="454"/>
      <c r="D1639" s="24"/>
      <c r="E1639" s="43"/>
      <c r="F1639" s="45"/>
      <c r="G1639" s="46"/>
      <c r="H1639" s="77"/>
    </row>
    <row r="1640" spans="2:9" s="62" customFormat="1" ht="23.25" customHeight="1">
      <c r="B1640" s="453"/>
      <c r="C1640" s="454"/>
      <c r="D1640" s="89"/>
      <c r="E1640" s="90"/>
      <c r="F1640" s="79"/>
      <c r="G1640" s="80" t="s">
        <v>56</v>
      </c>
      <c r="H1640" s="81">
        <f>SUM(H1636:H1639)</f>
        <v>210000</v>
      </c>
    </row>
    <row r="1641" spans="2:9" s="62" customFormat="1" ht="23.25" customHeight="1">
      <c r="B1641" s="466" t="s">
        <v>57</v>
      </c>
      <c r="C1641" s="467"/>
      <c r="D1641" s="467"/>
      <c r="E1641" s="467"/>
      <c r="F1641" s="467"/>
      <c r="G1641" s="467"/>
      <c r="H1641" s="468"/>
    </row>
    <row r="1642" spans="2:9" s="62" customFormat="1" ht="23.25" customHeight="1">
      <c r="B1642" s="453" t="s">
        <v>45</v>
      </c>
      <c r="C1642" s="454"/>
      <c r="D1642" s="20" t="s">
        <v>16</v>
      </c>
      <c r="E1642" s="21" t="s">
        <v>27</v>
      </c>
      <c r="F1642" s="22" t="s">
        <v>58</v>
      </c>
      <c r="G1642" s="20" t="s">
        <v>29</v>
      </c>
      <c r="H1642" s="23" t="s">
        <v>30</v>
      </c>
    </row>
    <row r="1643" spans="2:9" s="62" customFormat="1" ht="23.25" customHeight="1">
      <c r="B1643" s="453" t="s">
        <v>59</v>
      </c>
      <c r="C1643" s="454"/>
      <c r="D1643" s="73" t="s">
        <v>16</v>
      </c>
      <c r="E1643" s="35">
        <v>1</v>
      </c>
      <c r="F1643" s="42">
        <v>180000</v>
      </c>
      <c r="G1643" s="42">
        <v>180000</v>
      </c>
      <c r="H1643" s="77">
        <f>F1643*E1643</f>
        <v>180000</v>
      </c>
    </row>
    <row r="1644" spans="2:9" s="62" customFormat="1" ht="23.25" customHeight="1">
      <c r="B1644" s="453" t="s">
        <v>60</v>
      </c>
      <c r="C1644" s="454"/>
      <c r="D1644" s="73" t="s">
        <v>16</v>
      </c>
      <c r="E1644" s="43">
        <v>2</v>
      </c>
      <c r="F1644" s="42">
        <v>6000</v>
      </c>
      <c r="G1644" s="42">
        <v>6000</v>
      </c>
      <c r="H1644" s="77">
        <f>F1644*E1644</f>
        <v>12000</v>
      </c>
    </row>
    <row r="1645" spans="2:9" s="62" customFormat="1" ht="23.25" customHeight="1">
      <c r="B1645" s="91"/>
      <c r="C1645" s="92"/>
      <c r="D1645" s="73"/>
      <c r="E1645" s="82"/>
      <c r="F1645" s="93"/>
      <c r="G1645" s="94"/>
      <c r="H1645" s="77"/>
    </row>
    <row r="1646" spans="2:9" s="62" customFormat="1" ht="23.25" customHeight="1">
      <c r="B1646" s="453"/>
      <c r="C1646" s="463"/>
      <c r="D1646" s="20"/>
      <c r="E1646" s="82"/>
      <c r="F1646" s="93"/>
      <c r="G1646" s="94"/>
      <c r="H1646" s="77"/>
    </row>
    <row r="1647" spans="2:9" s="62" customFormat="1" ht="23.25" customHeight="1">
      <c r="B1647" s="453"/>
      <c r="C1647" s="463"/>
      <c r="D1647" s="69"/>
      <c r="E1647" s="95"/>
      <c r="F1647" s="464" t="s">
        <v>61</v>
      </c>
      <c r="G1647" s="465"/>
      <c r="H1647" s="96">
        <f>SUM(H1643:H1646)</f>
        <v>192000</v>
      </c>
      <c r="I1647" s="55">
        <f>H1647+H1640+H1633</f>
        <v>605333.33333333337</v>
      </c>
    </row>
    <row r="1648" spans="2:9" s="64" customFormat="1" ht="23.25" customHeight="1">
      <c r="B1648" s="458" t="s">
        <v>62</v>
      </c>
      <c r="C1648" s="459"/>
      <c r="D1648" s="459"/>
      <c r="E1648" s="459"/>
      <c r="F1648" s="459"/>
      <c r="G1648" s="460"/>
      <c r="H1648" s="97">
        <f>H1647+H1640+H1633+H1626</f>
        <v>7194150.833333333</v>
      </c>
    </row>
    <row r="1649" spans="2:8" s="62" customFormat="1" ht="9" customHeight="1">
      <c r="B1649" s="98"/>
      <c r="C1649" s="461"/>
      <c r="D1649" s="461"/>
      <c r="E1649" s="461"/>
      <c r="F1649" s="461"/>
      <c r="G1649" s="461"/>
      <c r="H1649" s="462"/>
    </row>
    <row r="1650" spans="2:8" s="64" customFormat="1" ht="36" customHeight="1">
      <c r="B1650" s="453" t="s">
        <v>63</v>
      </c>
      <c r="C1650" s="454"/>
      <c r="D1650" s="99"/>
      <c r="E1650" s="434" t="s">
        <v>64</v>
      </c>
      <c r="F1650" s="435"/>
      <c r="G1650" s="100">
        <v>0.08</v>
      </c>
      <c r="H1650" s="101">
        <f>H1648*G1650</f>
        <v>575532.06666666665</v>
      </c>
    </row>
    <row r="1651" spans="2:8" s="64" customFormat="1" ht="30.75" customHeight="1">
      <c r="B1651" s="453" t="s">
        <v>65</v>
      </c>
      <c r="C1651" s="454"/>
      <c r="D1651" s="99"/>
      <c r="E1651" s="434" t="s">
        <v>64</v>
      </c>
      <c r="F1651" s="435"/>
      <c r="G1651" s="100">
        <v>0.03</v>
      </c>
      <c r="H1651" s="101">
        <f>H1648*G1651</f>
        <v>215824.52499999999</v>
      </c>
    </row>
    <row r="1652" spans="2:8" s="64" customFormat="1" ht="30.75" customHeight="1">
      <c r="B1652" s="453" t="s">
        <v>66</v>
      </c>
      <c r="C1652" s="454"/>
      <c r="D1652" s="99"/>
      <c r="E1652" s="434" t="s">
        <v>64</v>
      </c>
      <c r="F1652" s="435"/>
      <c r="G1652" s="100">
        <v>0.05</v>
      </c>
      <c r="H1652" s="101">
        <f>H1648*G1652</f>
        <v>359707.54166666669</v>
      </c>
    </row>
    <row r="1653" spans="2:8" s="62" customFormat="1" ht="30.75" customHeight="1">
      <c r="B1653" s="455" t="s">
        <v>67</v>
      </c>
      <c r="C1653" s="456"/>
      <c r="D1653" s="456"/>
      <c r="E1653" s="456"/>
      <c r="F1653" s="456"/>
      <c r="G1653" s="457"/>
      <c r="H1653" s="102">
        <f>+H1652+H1651+H1650+H1648</f>
        <v>8345214.9666666668</v>
      </c>
    </row>
    <row r="1655" spans="2:8" s="12" customFormat="1" ht="15">
      <c r="B1655" s="449" t="s">
        <v>21</v>
      </c>
      <c r="C1655" s="449"/>
      <c r="D1655" s="449"/>
      <c r="E1655" s="449"/>
      <c r="F1655" s="449"/>
      <c r="G1655" s="449"/>
      <c r="H1655" s="13" t="s">
        <v>22</v>
      </c>
    </row>
    <row r="1656" spans="2:8" s="14" customFormat="1" ht="39" customHeight="1">
      <c r="B1656" s="450" t="s">
        <v>187</v>
      </c>
      <c r="C1656" s="450"/>
      <c r="D1656" s="450"/>
      <c r="E1656" s="450"/>
      <c r="F1656" s="450"/>
      <c r="G1656" s="450"/>
      <c r="H1656" s="15" t="s">
        <v>24</v>
      </c>
    </row>
    <row r="1657" spans="2:8" s="12" customFormat="1" ht="15">
      <c r="B1657" s="16"/>
      <c r="C1657" s="17"/>
      <c r="D1657" s="17"/>
      <c r="E1657" s="18"/>
      <c r="F1657" s="17"/>
      <c r="G1657" s="17"/>
      <c r="H1657" s="19"/>
    </row>
    <row r="1658" spans="2:8" s="12" customFormat="1" ht="15">
      <c r="B1658" s="444" t="s">
        <v>25</v>
      </c>
      <c r="C1658" s="445"/>
      <c r="D1658" s="445"/>
      <c r="E1658" s="445"/>
      <c r="F1658" s="445"/>
      <c r="G1658" s="445"/>
      <c r="H1658" s="446"/>
    </row>
    <row r="1659" spans="2:8" s="12" customFormat="1" ht="15">
      <c r="B1659" s="451" t="s">
        <v>26</v>
      </c>
      <c r="C1659" s="452"/>
      <c r="D1659" s="20" t="s">
        <v>16</v>
      </c>
      <c r="E1659" s="21" t="s">
        <v>27</v>
      </c>
      <c r="F1659" s="22" t="s">
        <v>28</v>
      </c>
      <c r="G1659" s="20" t="s">
        <v>29</v>
      </c>
      <c r="H1659" s="23" t="s">
        <v>30</v>
      </c>
    </row>
    <row r="1660" spans="2:8" s="12" customFormat="1" ht="15">
      <c r="B1660" s="447" t="s">
        <v>31</v>
      </c>
      <c r="C1660" s="448"/>
      <c r="D1660" s="24" t="s">
        <v>15</v>
      </c>
      <c r="E1660" s="25">
        <v>2</v>
      </c>
      <c r="F1660" s="26">
        <v>0.05</v>
      </c>
      <c r="G1660" s="27">
        <v>3457.7496799999999</v>
      </c>
      <c r="H1660" s="28">
        <f>+G1660*E1660+(G1660*F1660)</f>
        <v>7088.3868439999997</v>
      </c>
    </row>
    <row r="1661" spans="2:8" s="12" customFormat="1" ht="15">
      <c r="B1661" s="447" t="s">
        <v>32</v>
      </c>
      <c r="C1661" s="448"/>
      <c r="D1661" s="24" t="s">
        <v>16</v>
      </c>
      <c r="E1661" s="25">
        <v>2</v>
      </c>
      <c r="F1661" s="26">
        <v>0</v>
      </c>
      <c r="G1661" s="27">
        <v>907.5</v>
      </c>
      <c r="H1661" s="28">
        <f>+G1661*E1661+(G1661*F1661)</f>
        <v>1815</v>
      </c>
    </row>
    <row r="1662" spans="2:8" s="12" customFormat="1" ht="15">
      <c r="B1662" s="447" t="s">
        <v>33</v>
      </c>
      <c r="C1662" s="448"/>
      <c r="D1662" s="24" t="s">
        <v>16</v>
      </c>
      <c r="E1662" s="25">
        <v>1</v>
      </c>
      <c r="F1662" s="26">
        <v>0</v>
      </c>
      <c r="G1662" s="27">
        <v>412.5</v>
      </c>
      <c r="H1662" s="28">
        <f>+G1662*E1662+(G1662*F1662)</f>
        <v>412.5</v>
      </c>
    </row>
    <row r="1663" spans="2:8" s="12" customFormat="1" ht="15">
      <c r="B1663" s="447" t="s">
        <v>34</v>
      </c>
      <c r="C1663" s="448"/>
      <c r="D1663" s="24" t="s">
        <v>16</v>
      </c>
      <c r="E1663" s="25">
        <v>1</v>
      </c>
      <c r="F1663" s="29">
        <v>0</v>
      </c>
      <c r="G1663" s="30">
        <v>2722.5</v>
      </c>
      <c r="H1663" s="28">
        <f>+G1663*E1663+(G1663*F1663)</f>
        <v>2722.5</v>
      </c>
    </row>
    <row r="1664" spans="2:8" s="12" customFormat="1" ht="15">
      <c r="B1664" s="447" t="s">
        <v>35</v>
      </c>
      <c r="C1664" s="448"/>
      <c r="D1664" s="24" t="s">
        <v>16</v>
      </c>
      <c r="E1664" s="25">
        <v>6</v>
      </c>
      <c r="F1664" s="26">
        <v>0</v>
      </c>
      <c r="G1664" s="27">
        <v>247.5</v>
      </c>
      <c r="H1664" s="28">
        <f>+G1664*E1664+(G1664*F1664)</f>
        <v>1485</v>
      </c>
    </row>
    <row r="1665" spans="2:8" s="12" customFormat="1" ht="15">
      <c r="B1665" s="447" t="s">
        <v>188</v>
      </c>
      <c r="C1665" s="448"/>
      <c r="D1665" s="24" t="s">
        <v>15</v>
      </c>
      <c r="E1665" s="25">
        <v>4</v>
      </c>
      <c r="F1665" s="26">
        <v>0.05</v>
      </c>
      <c r="G1665" s="27">
        <v>2392.5</v>
      </c>
      <c r="H1665" s="28">
        <f t="shared" ref="H1665:H1671" si="15">+G1665*E1665+(G1665*F1665)</f>
        <v>9689.625</v>
      </c>
    </row>
    <row r="1666" spans="2:8" s="12" customFormat="1" ht="15">
      <c r="B1666" s="447" t="s">
        <v>37</v>
      </c>
      <c r="C1666" s="448"/>
      <c r="D1666" s="24" t="s">
        <v>15</v>
      </c>
      <c r="E1666" s="25">
        <v>2</v>
      </c>
      <c r="F1666" s="26">
        <v>0.05</v>
      </c>
      <c r="G1666" s="27">
        <v>1567.5</v>
      </c>
      <c r="H1666" s="28">
        <f t="shared" si="15"/>
        <v>3213.375</v>
      </c>
    </row>
    <row r="1667" spans="2:8" s="12" customFormat="1" ht="15">
      <c r="B1667" s="447" t="s">
        <v>38</v>
      </c>
      <c r="C1667" s="448"/>
      <c r="D1667" s="24" t="s">
        <v>16</v>
      </c>
      <c r="E1667" s="25">
        <v>3</v>
      </c>
      <c r="F1667" s="26">
        <v>0</v>
      </c>
      <c r="G1667" s="27">
        <v>412.5</v>
      </c>
      <c r="H1667" s="28">
        <f t="shared" si="15"/>
        <v>1237.5</v>
      </c>
    </row>
    <row r="1668" spans="2:8" s="12" customFormat="1" ht="15">
      <c r="B1668" s="447" t="s">
        <v>39</v>
      </c>
      <c r="C1668" s="448"/>
      <c r="D1668" s="24" t="s">
        <v>16</v>
      </c>
      <c r="E1668" s="25">
        <v>0.01</v>
      </c>
      <c r="F1668" s="29">
        <v>1E-3</v>
      </c>
      <c r="G1668" s="30">
        <v>3630</v>
      </c>
      <c r="H1668" s="28">
        <f t="shared" si="15"/>
        <v>39.930000000000007</v>
      </c>
    </row>
    <row r="1669" spans="2:8" s="12" customFormat="1" ht="15">
      <c r="B1669" s="447" t="s">
        <v>40</v>
      </c>
      <c r="C1669" s="448"/>
      <c r="D1669" s="24" t="s">
        <v>16</v>
      </c>
      <c r="E1669" s="25">
        <v>1</v>
      </c>
      <c r="F1669" s="26">
        <v>0</v>
      </c>
      <c r="G1669" s="27">
        <v>2508</v>
      </c>
      <c r="H1669" s="28">
        <f t="shared" si="15"/>
        <v>2508</v>
      </c>
    </row>
    <row r="1670" spans="2:8" s="12" customFormat="1" ht="15">
      <c r="B1670" s="447" t="s">
        <v>41</v>
      </c>
      <c r="C1670" s="448"/>
      <c r="D1670" s="24" t="s">
        <v>15</v>
      </c>
      <c r="E1670" s="25">
        <v>0.6</v>
      </c>
      <c r="F1670" s="26">
        <v>0.01</v>
      </c>
      <c r="G1670" s="27">
        <v>9603</v>
      </c>
      <c r="H1670" s="28">
        <f t="shared" si="15"/>
        <v>5857.83</v>
      </c>
    </row>
    <row r="1671" spans="2:8" s="12" customFormat="1" ht="15">
      <c r="B1671" s="447" t="s">
        <v>42</v>
      </c>
      <c r="C1671" s="448"/>
      <c r="D1671" s="24" t="s">
        <v>16</v>
      </c>
      <c r="E1671" s="25">
        <v>1</v>
      </c>
      <c r="F1671" s="26">
        <v>0</v>
      </c>
      <c r="G1671" s="27">
        <v>1237.5</v>
      </c>
      <c r="H1671" s="28">
        <f t="shared" si="15"/>
        <v>1237.5</v>
      </c>
    </row>
    <row r="1672" spans="2:8" s="12" customFormat="1" ht="15">
      <c r="B1672" s="447"/>
      <c r="C1672" s="448"/>
      <c r="D1672" s="24"/>
      <c r="E1672" s="31"/>
      <c r="F1672" s="32"/>
      <c r="G1672" s="33" t="s">
        <v>43</v>
      </c>
      <c r="H1672" s="34">
        <f>SUM(H1660:H1671)</f>
        <v>37307.146844000003</v>
      </c>
    </row>
    <row r="1673" spans="2:8" s="12" customFormat="1" ht="15">
      <c r="B1673" s="444" t="s">
        <v>44</v>
      </c>
      <c r="C1673" s="445"/>
      <c r="D1673" s="445"/>
      <c r="E1673" s="445"/>
      <c r="F1673" s="445"/>
      <c r="G1673" s="445"/>
      <c r="H1673" s="446"/>
    </row>
    <row r="1674" spans="2:8" s="12" customFormat="1" ht="15">
      <c r="B1674" s="432" t="s">
        <v>45</v>
      </c>
      <c r="C1674" s="433"/>
      <c r="D1674" s="20" t="s">
        <v>16</v>
      </c>
      <c r="E1674" s="21" t="s">
        <v>27</v>
      </c>
      <c r="F1674" s="22"/>
      <c r="G1674" s="20" t="s">
        <v>29</v>
      </c>
      <c r="H1674" s="23" t="s">
        <v>30</v>
      </c>
    </row>
    <row r="1675" spans="2:8" s="12" customFormat="1" ht="31.5" customHeight="1">
      <c r="B1675" s="432" t="s">
        <v>46</v>
      </c>
      <c r="C1675" s="433"/>
      <c r="D1675" s="24" t="s">
        <v>47</v>
      </c>
      <c r="E1675" s="35">
        <f>0.05/8</f>
        <v>6.2500000000000003E-3</v>
      </c>
      <c r="F1675" s="36"/>
      <c r="G1675" s="37">
        <f>2900000/30</f>
        <v>96666.666666666672</v>
      </c>
      <c r="H1675" s="28">
        <f>+G1675*E1675</f>
        <v>604.16666666666674</v>
      </c>
    </row>
    <row r="1676" spans="2:8" s="12" customFormat="1" ht="15">
      <c r="B1676" s="432" t="s">
        <v>48</v>
      </c>
      <c r="C1676" s="433"/>
      <c r="D1676" s="24" t="s">
        <v>47</v>
      </c>
      <c r="E1676" s="35">
        <f>0.025/8</f>
        <v>3.1250000000000002E-3</v>
      </c>
      <c r="F1676" s="38"/>
      <c r="G1676" s="39">
        <f>1900000/30</f>
        <v>63333.333333333336</v>
      </c>
      <c r="H1676" s="28">
        <f>+G1676*E1676</f>
        <v>197.91666666666669</v>
      </c>
    </row>
    <row r="1677" spans="2:8" s="12" customFormat="1" ht="15">
      <c r="B1677" s="432" t="s">
        <v>49</v>
      </c>
      <c r="C1677" s="433"/>
      <c r="D1677" s="24" t="s">
        <v>47</v>
      </c>
      <c r="E1677" s="35">
        <f>2.5/8</f>
        <v>0.3125</v>
      </c>
      <c r="F1677" s="38"/>
      <c r="G1677" s="39">
        <f>1600000/30</f>
        <v>53333.333333333336</v>
      </c>
      <c r="H1677" s="28">
        <f>+G1677*E1677</f>
        <v>16666.666666666668</v>
      </c>
    </row>
    <row r="1678" spans="2:8" s="12" customFormat="1" ht="15">
      <c r="B1678" s="432" t="s">
        <v>50</v>
      </c>
      <c r="C1678" s="433"/>
      <c r="D1678" s="24" t="s">
        <v>47</v>
      </c>
      <c r="E1678" s="35">
        <f>2.5/8</f>
        <v>0.3125</v>
      </c>
      <c r="F1678" s="38"/>
      <c r="G1678" s="39">
        <f>1200000/30</f>
        <v>40000</v>
      </c>
      <c r="H1678" s="28">
        <f>+G1678*E1678</f>
        <v>12500</v>
      </c>
    </row>
    <row r="1679" spans="2:8" s="12" customFormat="1" ht="15">
      <c r="B1679" s="432"/>
      <c r="C1679" s="433"/>
      <c r="D1679" s="40"/>
      <c r="E1679" s="41"/>
      <c r="F1679" s="32"/>
      <c r="G1679" s="33" t="s">
        <v>51</v>
      </c>
      <c r="H1679" s="34">
        <f>SUM(H1675:H1678)</f>
        <v>29968.75</v>
      </c>
    </row>
    <row r="1680" spans="2:8" s="12" customFormat="1" ht="15">
      <c r="B1680" s="444" t="s">
        <v>52</v>
      </c>
      <c r="C1680" s="445"/>
      <c r="D1680" s="445"/>
      <c r="E1680" s="445"/>
      <c r="F1680" s="445"/>
      <c r="G1680" s="445"/>
      <c r="H1680" s="446"/>
    </row>
    <row r="1681" spans="2:9" s="12" customFormat="1" ht="15">
      <c r="B1681" s="432" t="s">
        <v>45</v>
      </c>
      <c r="C1681" s="433"/>
      <c r="D1681" s="20" t="s">
        <v>16</v>
      </c>
      <c r="E1681" s="21" t="s">
        <v>27</v>
      </c>
      <c r="F1681" s="22" t="s">
        <v>53</v>
      </c>
      <c r="G1681" s="20" t="s">
        <v>29</v>
      </c>
      <c r="H1681" s="23" t="s">
        <v>30</v>
      </c>
    </row>
    <row r="1682" spans="2:9" s="12" customFormat="1" ht="30.75" customHeight="1">
      <c r="B1682" s="432" t="s">
        <v>54</v>
      </c>
      <c r="C1682" s="433"/>
      <c r="D1682" s="24" t="s">
        <v>16</v>
      </c>
      <c r="E1682" s="35">
        <v>5.0000000000000001E-3</v>
      </c>
      <c r="F1682" s="42">
        <v>85000</v>
      </c>
      <c r="G1682" s="42">
        <v>85000</v>
      </c>
      <c r="H1682" s="28">
        <f>G1682*E1682</f>
        <v>425</v>
      </c>
    </row>
    <row r="1683" spans="2:9" s="12" customFormat="1" ht="27.75" customHeight="1">
      <c r="B1683" s="432" t="s">
        <v>55</v>
      </c>
      <c r="C1683" s="433"/>
      <c r="D1683" s="24" t="s">
        <v>16</v>
      </c>
      <c r="E1683" s="43">
        <v>5.0000000000000001E-3</v>
      </c>
      <c r="F1683" s="44">
        <v>170000</v>
      </c>
      <c r="G1683" s="44">
        <v>170000</v>
      </c>
      <c r="H1683" s="28">
        <f>G1683*E1683</f>
        <v>850</v>
      </c>
    </row>
    <row r="1684" spans="2:9" s="12" customFormat="1" ht="15">
      <c r="B1684" s="432"/>
      <c r="C1684" s="433"/>
      <c r="D1684" s="24"/>
      <c r="E1684" s="43"/>
      <c r="F1684" s="45"/>
      <c r="G1684" s="46"/>
      <c r="H1684" s="28"/>
    </row>
    <row r="1685" spans="2:9" s="12" customFormat="1" ht="15">
      <c r="B1685" s="432"/>
      <c r="C1685" s="433"/>
      <c r="D1685" s="24"/>
      <c r="E1685" s="43"/>
      <c r="F1685" s="45"/>
      <c r="G1685" s="46"/>
      <c r="H1685" s="28"/>
    </row>
    <row r="1686" spans="2:9" s="12" customFormat="1" ht="30">
      <c r="B1686" s="432"/>
      <c r="C1686" s="433"/>
      <c r="D1686" s="47"/>
      <c r="E1686" s="48"/>
      <c r="F1686" s="32"/>
      <c r="G1686" s="33" t="s">
        <v>56</v>
      </c>
      <c r="H1686" s="34">
        <f>SUM(H1682:H1685)</f>
        <v>1275</v>
      </c>
    </row>
    <row r="1687" spans="2:9" s="12" customFormat="1" ht="15">
      <c r="B1687" s="444" t="s">
        <v>57</v>
      </c>
      <c r="C1687" s="445"/>
      <c r="D1687" s="445"/>
      <c r="E1687" s="445"/>
      <c r="F1687" s="445"/>
      <c r="G1687" s="445"/>
      <c r="H1687" s="446"/>
    </row>
    <row r="1688" spans="2:9" s="12" customFormat="1" ht="30">
      <c r="B1688" s="432" t="s">
        <v>45</v>
      </c>
      <c r="C1688" s="433"/>
      <c r="D1688" s="20" t="s">
        <v>16</v>
      </c>
      <c r="E1688" s="21" t="s">
        <v>27</v>
      </c>
      <c r="F1688" s="22" t="s">
        <v>58</v>
      </c>
      <c r="G1688" s="20" t="s">
        <v>29</v>
      </c>
      <c r="H1688" s="23" t="s">
        <v>30</v>
      </c>
    </row>
    <row r="1689" spans="2:9" s="12" customFormat="1" ht="33.75" customHeight="1">
      <c r="B1689" s="432" t="s">
        <v>59</v>
      </c>
      <c r="C1689" s="433"/>
      <c r="D1689" s="24" t="s">
        <v>16</v>
      </c>
      <c r="E1689" s="35">
        <v>5.0000000000000001E-3</v>
      </c>
      <c r="F1689" s="42">
        <v>180000</v>
      </c>
      <c r="G1689" s="42">
        <v>180000</v>
      </c>
      <c r="H1689" s="28">
        <f>G1689*E1689</f>
        <v>900</v>
      </c>
    </row>
    <row r="1690" spans="2:9" s="12" customFormat="1" ht="31.5" customHeight="1">
      <c r="B1690" s="432" t="s">
        <v>60</v>
      </c>
      <c r="C1690" s="433"/>
      <c r="D1690" s="24" t="s">
        <v>16</v>
      </c>
      <c r="E1690" s="35">
        <v>5.0000000000000001E-3</v>
      </c>
      <c r="F1690" s="42">
        <v>6000</v>
      </c>
      <c r="G1690" s="42">
        <v>6000</v>
      </c>
      <c r="H1690" s="28">
        <f>G1690*E1690</f>
        <v>30</v>
      </c>
    </row>
    <row r="1691" spans="2:9" s="12" customFormat="1" ht="15">
      <c r="B1691" s="49"/>
      <c r="C1691" s="50"/>
      <c r="D1691" s="24"/>
      <c r="E1691" s="35"/>
      <c r="F1691" s="51"/>
      <c r="G1691" s="52"/>
      <c r="H1691" s="28"/>
    </row>
    <row r="1692" spans="2:9" s="12" customFormat="1" ht="15">
      <c r="B1692" s="432"/>
      <c r="C1692" s="436"/>
      <c r="D1692" s="20"/>
      <c r="E1692" s="35"/>
      <c r="F1692" s="51"/>
      <c r="G1692" s="52"/>
      <c r="H1692" s="28"/>
    </row>
    <row r="1693" spans="2:9" s="12" customFormat="1" ht="15">
      <c r="B1693" s="432"/>
      <c r="C1693" s="436"/>
      <c r="D1693" s="20"/>
      <c r="E1693" s="53"/>
      <c r="F1693" s="437" t="s">
        <v>61</v>
      </c>
      <c r="G1693" s="438"/>
      <c r="H1693" s="54">
        <f>SUM(H1689:H1692)</f>
        <v>930</v>
      </c>
      <c r="I1693" s="55">
        <f>H1693+H1686+H1679</f>
        <v>32173.75</v>
      </c>
    </row>
    <row r="1694" spans="2:9" s="14" customFormat="1" ht="15">
      <c r="B1694" s="439" t="s">
        <v>62</v>
      </c>
      <c r="C1694" s="440"/>
      <c r="D1694" s="440"/>
      <c r="E1694" s="440"/>
      <c r="F1694" s="440"/>
      <c r="G1694" s="441"/>
      <c r="H1694" s="56">
        <f>H1693+H1686+H1679+H1672</f>
        <v>69480.896844000003</v>
      </c>
      <c r="I1694" s="55"/>
    </row>
    <row r="1695" spans="2:9" s="12" customFormat="1" ht="15">
      <c r="B1695" s="57"/>
      <c r="C1695" s="442"/>
      <c r="D1695" s="442"/>
      <c r="E1695" s="442"/>
      <c r="F1695" s="442"/>
      <c r="G1695" s="442"/>
      <c r="H1695" s="443"/>
    </row>
    <row r="1696" spans="2:9" s="14" customFormat="1" ht="15">
      <c r="B1696" s="432" t="s">
        <v>63</v>
      </c>
      <c r="C1696" s="433"/>
      <c r="D1696" s="58"/>
      <c r="E1696" s="434" t="s">
        <v>64</v>
      </c>
      <c r="F1696" s="435"/>
      <c r="G1696" s="59">
        <v>0.08</v>
      </c>
      <c r="H1696" s="60">
        <f>G1696*H1694</f>
        <v>5558.4717475200005</v>
      </c>
    </row>
    <row r="1697" spans="2:8" s="14" customFormat="1" ht="15">
      <c r="B1697" s="432" t="s">
        <v>65</v>
      </c>
      <c r="C1697" s="433"/>
      <c r="D1697" s="58"/>
      <c r="E1697" s="434" t="s">
        <v>64</v>
      </c>
      <c r="F1697" s="435"/>
      <c r="G1697" s="59">
        <v>0.03</v>
      </c>
      <c r="H1697" s="60">
        <f>H1694*G1697</f>
        <v>2084.4269053200001</v>
      </c>
    </row>
    <row r="1698" spans="2:8" s="14" customFormat="1" ht="15">
      <c r="B1698" s="432" t="s">
        <v>66</v>
      </c>
      <c r="C1698" s="433"/>
      <c r="D1698" s="58"/>
      <c r="E1698" s="434" t="s">
        <v>64</v>
      </c>
      <c r="F1698" s="435"/>
      <c r="G1698" s="59">
        <v>0.05</v>
      </c>
      <c r="H1698" s="60">
        <f>G1698*H1694</f>
        <v>3474.0448422000004</v>
      </c>
    </row>
    <row r="1699" spans="2:8" s="12" customFormat="1" ht="15">
      <c r="B1699" s="429" t="s">
        <v>67</v>
      </c>
      <c r="C1699" s="430"/>
      <c r="D1699" s="430"/>
      <c r="E1699" s="430"/>
      <c r="F1699" s="430"/>
      <c r="G1699" s="431"/>
      <c r="H1699" s="61">
        <f>+H1698+H1697+H1696+H1694</f>
        <v>80597.840339040005</v>
      </c>
    </row>
    <row r="1701" spans="2:8" s="12" customFormat="1" ht="15">
      <c r="B1701" s="449" t="s">
        <v>21</v>
      </c>
      <c r="C1701" s="449"/>
      <c r="D1701" s="449"/>
      <c r="E1701" s="449"/>
      <c r="F1701" s="449"/>
      <c r="G1701" s="449"/>
      <c r="H1701" s="13" t="s">
        <v>22</v>
      </c>
    </row>
    <row r="1702" spans="2:8" s="14" customFormat="1" ht="39" customHeight="1">
      <c r="B1702" s="450" t="s">
        <v>189</v>
      </c>
      <c r="C1702" s="450"/>
      <c r="D1702" s="450"/>
      <c r="E1702" s="450"/>
      <c r="F1702" s="450"/>
      <c r="G1702" s="450"/>
      <c r="H1702" s="15" t="s">
        <v>24</v>
      </c>
    </row>
    <row r="1703" spans="2:8" s="12" customFormat="1" ht="15">
      <c r="B1703" s="16"/>
      <c r="C1703" s="17"/>
      <c r="D1703" s="17"/>
      <c r="E1703" s="18"/>
      <c r="F1703" s="17"/>
      <c r="G1703" s="17"/>
      <c r="H1703" s="19"/>
    </row>
    <row r="1704" spans="2:8" s="12" customFormat="1" ht="15">
      <c r="B1704" s="444" t="s">
        <v>25</v>
      </c>
      <c r="C1704" s="445"/>
      <c r="D1704" s="445"/>
      <c r="E1704" s="445"/>
      <c r="F1704" s="445"/>
      <c r="G1704" s="445"/>
      <c r="H1704" s="446"/>
    </row>
    <row r="1705" spans="2:8" s="12" customFormat="1" ht="15">
      <c r="B1705" s="451" t="s">
        <v>26</v>
      </c>
      <c r="C1705" s="452"/>
      <c r="D1705" s="20" t="s">
        <v>16</v>
      </c>
      <c r="E1705" s="21" t="s">
        <v>27</v>
      </c>
      <c r="F1705" s="22" t="s">
        <v>28</v>
      </c>
      <c r="G1705" s="20" t="s">
        <v>29</v>
      </c>
      <c r="H1705" s="23" t="s">
        <v>30</v>
      </c>
    </row>
    <row r="1706" spans="2:8" s="12" customFormat="1" ht="15">
      <c r="B1706" s="447" t="s">
        <v>69</v>
      </c>
      <c r="C1706" s="448"/>
      <c r="D1706" s="24" t="s">
        <v>15</v>
      </c>
      <c r="E1706" s="25">
        <v>3</v>
      </c>
      <c r="F1706" s="26">
        <v>0.05</v>
      </c>
      <c r="G1706" s="27">
        <v>2475</v>
      </c>
      <c r="H1706" s="28">
        <f t="shared" ref="H1706:H1715" si="16">+G1706*E1706+(G1706*F1706)</f>
        <v>7548.75</v>
      </c>
    </row>
    <row r="1707" spans="2:8" s="12" customFormat="1" ht="15">
      <c r="B1707" s="447" t="s">
        <v>32</v>
      </c>
      <c r="C1707" s="448"/>
      <c r="D1707" s="24" t="s">
        <v>16</v>
      </c>
      <c r="E1707" s="25">
        <v>2</v>
      </c>
      <c r="F1707" s="26">
        <v>0</v>
      </c>
      <c r="G1707" s="27">
        <v>907.5</v>
      </c>
      <c r="H1707" s="28">
        <f t="shared" si="16"/>
        <v>1815</v>
      </c>
    </row>
    <row r="1708" spans="2:8" s="12" customFormat="1" ht="17.25" customHeight="1">
      <c r="B1708" s="447" t="s">
        <v>70</v>
      </c>
      <c r="C1708" s="448"/>
      <c r="D1708" s="24" t="s">
        <v>16</v>
      </c>
      <c r="E1708" s="25">
        <v>0.5</v>
      </c>
      <c r="F1708" s="26">
        <v>0</v>
      </c>
      <c r="G1708" s="27">
        <v>2392.5</v>
      </c>
      <c r="H1708" s="28">
        <f t="shared" si="16"/>
        <v>1196.25</v>
      </c>
    </row>
    <row r="1709" spans="2:8" s="12" customFormat="1" ht="15">
      <c r="B1709" s="447" t="s">
        <v>71</v>
      </c>
      <c r="C1709" s="448"/>
      <c r="D1709" s="24" t="s">
        <v>16</v>
      </c>
      <c r="E1709" s="25">
        <v>0.5</v>
      </c>
      <c r="F1709" s="29">
        <v>0</v>
      </c>
      <c r="G1709" s="30">
        <v>3135</v>
      </c>
      <c r="H1709" s="28">
        <f t="shared" si="16"/>
        <v>1567.5</v>
      </c>
    </row>
    <row r="1710" spans="2:8" s="12" customFormat="1" ht="15">
      <c r="B1710" s="447" t="s">
        <v>35</v>
      </c>
      <c r="C1710" s="448"/>
      <c r="D1710" s="24" t="s">
        <v>16</v>
      </c>
      <c r="E1710" s="25">
        <v>2</v>
      </c>
      <c r="F1710" s="26">
        <v>0</v>
      </c>
      <c r="G1710" s="27">
        <v>247.5</v>
      </c>
      <c r="H1710" s="28">
        <f t="shared" si="16"/>
        <v>495</v>
      </c>
    </row>
    <row r="1711" spans="2:8" s="12" customFormat="1" ht="15">
      <c r="B1711" s="447" t="s">
        <v>188</v>
      </c>
      <c r="C1711" s="448"/>
      <c r="D1711" s="24" t="s">
        <v>15</v>
      </c>
      <c r="E1711" s="25">
        <v>6</v>
      </c>
      <c r="F1711" s="26">
        <v>0.05</v>
      </c>
      <c r="G1711" s="27">
        <v>2392.5</v>
      </c>
      <c r="H1711" s="28">
        <f t="shared" si="16"/>
        <v>14474.625</v>
      </c>
    </row>
    <row r="1712" spans="2:8" s="12" customFormat="1" ht="15">
      <c r="B1712" s="447" t="s">
        <v>37</v>
      </c>
      <c r="C1712" s="448"/>
      <c r="D1712" s="24" t="s">
        <v>15</v>
      </c>
      <c r="E1712" s="25">
        <v>3</v>
      </c>
      <c r="F1712" s="26">
        <v>0.05</v>
      </c>
      <c r="G1712" s="27">
        <v>1567.5</v>
      </c>
      <c r="H1712" s="28">
        <f t="shared" si="16"/>
        <v>4780.875</v>
      </c>
    </row>
    <row r="1713" spans="2:8" s="12" customFormat="1" ht="15">
      <c r="B1713" s="447" t="s">
        <v>38</v>
      </c>
      <c r="C1713" s="448"/>
      <c r="D1713" s="24" t="s">
        <v>16</v>
      </c>
      <c r="E1713" s="25">
        <v>3</v>
      </c>
      <c r="F1713" s="26">
        <v>0</v>
      </c>
      <c r="G1713" s="27">
        <v>412.5</v>
      </c>
      <c r="H1713" s="28">
        <f t="shared" si="16"/>
        <v>1237.5</v>
      </c>
    </row>
    <row r="1714" spans="2:8" s="12" customFormat="1" ht="15">
      <c r="B1714" s="447" t="s">
        <v>72</v>
      </c>
      <c r="C1714" s="448"/>
      <c r="D1714" s="24" t="s">
        <v>16</v>
      </c>
      <c r="E1714" s="25">
        <v>0.01</v>
      </c>
      <c r="F1714" s="29">
        <v>1E-3</v>
      </c>
      <c r="G1714" s="30">
        <v>3630</v>
      </c>
      <c r="H1714" s="28">
        <f t="shared" si="16"/>
        <v>39.930000000000007</v>
      </c>
    </row>
    <row r="1715" spans="2:8" s="12" customFormat="1" ht="15">
      <c r="B1715" s="447" t="s">
        <v>73</v>
      </c>
      <c r="C1715" s="448"/>
      <c r="D1715" s="24" t="s">
        <v>16</v>
      </c>
      <c r="E1715" s="25">
        <v>1</v>
      </c>
      <c r="F1715" s="26">
        <v>0</v>
      </c>
      <c r="G1715" s="27">
        <v>60225</v>
      </c>
      <c r="H1715" s="28">
        <f t="shared" si="16"/>
        <v>60225</v>
      </c>
    </row>
    <row r="1716" spans="2:8" s="12" customFormat="1" ht="15">
      <c r="B1716" s="447"/>
      <c r="C1716" s="448"/>
      <c r="D1716" s="24"/>
      <c r="E1716" s="31"/>
      <c r="F1716" s="32"/>
      <c r="G1716" s="33" t="s">
        <v>43</v>
      </c>
      <c r="H1716" s="34">
        <f>SUM(H1706:H1715)</f>
        <v>93380.43</v>
      </c>
    </row>
    <row r="1717" spans="2:8" s="12" customFormat="1" ht="15">
      <c r="B1717" s="444" t="s">
        <v>44</v>
      </c>
      <c r="C1717" s="445"/>
      <c r="D1717" s="445"/>
      <c r="E1717" s="445"/>
      <c r="F1717" s="445"/>
      <c r="G1717" s="445"/>
      <c r="H1717" s="446"/>
    </row>
    <row r="1718" spans="2:8" s="12" customFormat="1" ht="15">
      <c r="B1718" s="432" t="s">
        <v>45</v>
      </c>
      <c r="C1718" s="433"/>
      <c r="D1718" s="20" t="s">
        <v>16</v>
      </c>
      <c r="E1718" s="21" t="s">
        <v>27</v>
      </c>
      <c r="F1718" s="22"/>
      <c r="G1718" s="20" t="s">
        <v>29</v>
      </c>
      <c r="H1718" s="23" t="s">
        <v>30</v>
      </c>
    </row>
    <row r="1719" spans="2:8" s="12" customFormat="1" ht="31.5" customHeight="1">
      <c r="B1719" s="432" t="s">
        <v>46</v>
      </c>
      <c r="C1719" s="433"/>
      <c r="D1719" s="24" t="s">
        <v>47</v>
      </c>
      <c r="E1719" s="35">
        <f>0.05/8</f>
        <v>6.2500000000000003E-3</v>
      </c>
      <c r="F1719" s="36"/>
      <c r="G1719" s="37">
        <f>2900000/30</f>
        <v>96666.666666666672</v>
      </c>
      <c r="H1719" s="28">
        <f>+G1719*E1719</f>
        <v>604.16666666666674</v>
      </c>
    </row>
    <row r="1720" spans="2:8" s="12" customFormat="1" ht="15">
      <c r="B1720" s="432" t="s">
        <v>48</v>
      </c>
      <c r="C1720" s="433"/>
      <c r="D1720" s="24" t="s">
        <v>47</v>
      </c>
      <c r="E1720" s="35">
        <f>0.025/8</f>
        <v>3.1250000000000002E-3</v>
      </c>
      <c r="F1720" s="38"/>
      <c r="G1720" s="39">
        <f>1900000/30</f>
        <v>63333.333333333336</v>
      </c>
      <c r="H1720" s="28">
        <f>+G1720*E1720</f>
        <v>197.91666666666669</v>
      </c>
    </row>
    <row r="1721" spans="2:8" s="12" customFormat="1" ht="15">
      <c r="B1721" s="432" t="s">
        <v>49</v>
      </c>
      <c r="C1721" s="433"/>
      <c r="D1721" s="24" t="s">
        <v>47</v>
      </c>
      <c r="E1721" s="35">
        <f>2.5/8</f>
        <v>0.3125</v>
      </c>
      <c r="F1721" s="38"/>
      <c r="G1721" s="39">
        <f>1600000/30</f>
        <v>53333.333333333336</v>
      </c>
      <c r="H1721" s="28">
        <f>+G1721*E1721</f>
        <v>16666.666666666668</v>
      </c>
    </row>
    <row r="1722" spans="2:8" s="12" customFormat="1" ht="15">
      <c r="B1722" s="432" t="s">
        <v>50</v>
      </c>
      <c r="C1722" s="433"/>
      <c r="D1722" s="24" t="s">
        <v>47</v>
      </c>
      <c r="E1722" s="35">
        <f>2.5/8</f>
        <v>0.3125</v>
      </c>
      <c r="F1722" s="38"/>
      <c r="G1722" s="39">
        <f>1200000/30</f>
        <v>40000</v>
      </c>
      <c r="H1722" s="28">
        <f>+G1722*E1722</f>
        <v>12500</v>
      </c>
    </row>
    <row r="1723" spans="2:8" s="12" customFormat="1" ht="15">
      <c r="B1723" s="432"/>
      <c r="C1723" s="433"/>
      <c r="D1723" s="40"/>
      <c r="E1723" s="41"/>
      <c r="F1723" s="32"/>
      <c r="G1723" s="33" t="s">
        <v>51</v>
      </c>
      <c r="H1723" s="34">
        <f>SUM(H1719:H1722)</f>
        <v>29968.75</v>
      </c>
    </row>
    <row r="1724" spans="2:8" s="12" customFormat="1" ht="15">
      <c r="B1724" s="444" t="s">
        <v>52</v>
      </c>
      <c r="C1724" s="445"/>
      <c r="D1724" s="445"/>
      <c r="E1724" s="445"/>
      <c r="F1724" s="445"/>
      <c r="G1724" s="445"/>
      <c r="H1724" s="446"/>
    </row>
    <row r="1725" spans="2:8" s="12" customFormat="1" ht="15">
      <c r="B1725" s="432" t="s">
        <v>45</v>
      </c>
      <c r="C1725" s="433"/>
      <c r="D1725" s="20" t="s">
        <v>16</v>
      </c>
      <c r="E1725" s="21" t="s">
        <v>27</v>
      </c>
      <c r="F1725" s="22" t="s">
        <v>53</v>
      </c>
      <c r="G1725" s="20" t="s">
        <v>29</v>
      </c>
      <c r="H1725" s="23" t="s">
        <v>30</v>
      </c>
    </row>
    <row r="1726" spans="2:8" s="12" customFormat="1" ht="30.75" customHeight="1">
      <c r="B1726" s="432" t="s">
        <v>54</v>
      </c>
      <c r="C1726" s="433"/>
      <c r="D1726" s="24" t="s">
        <v>16</v>
      </c>
      <c r="E1726" s="35">
        <v>5.0000000000000001E-3</v>
      </c>
      <c r="F1726" s="42">
        <v>85000</v>
      </c>
      <c r="G1726" s="42">
        <v>85000</v>
      </c>
      <c r="H1726" s="28">
        <f>G1726*E1726</f>
        <v>425</v>
      </c>
    </row>
    <row r="1727" spans="2:8" s="12" customFormat="1" ht="27.75" customHeight="1">
      <c r="B1727" s="432" t="s">
        <v>55</v>
      </c>
      <c r="C1727" s="433"/>
      <c r="D1727" s="24" t="s">
        <v>16</v>
      </c>
      <c r="E1727" s="43">
        <v>5.0000000000000001E-3</v>
      </c>
      <c r="F1727" s="44">
        <v>170000</v>
      </c>
      <c r="G1727" s="44">
        <v>170000</v>
      </c>
      <c r="H1727" s="28">
        <f>G1727*E1727</f>
        <v>850</v>
      </c>
    </row>
    <row r="1728" spans="2:8" s="12" customFormat="1" ht="15">
      <c r="B1728" s="432"/>
      <c r="C1728" s="433"/>
      <c r="D1728" s="24"/>
      <c r="E1728" s="43"/>
      <c r="F1728" s="45"/>
      <c r="G1728" s="46"/>
      <c r="H1728" s="28"/>
    </row>
    <row r="1729" spans="2:9" s="12" customFormat="1" ht="15">
      <c r="B1729" s="432"/>
      <c r="C1729" s="433"/>
      <c r="D1729" s="24"/>
      <c r="E1729" s="43"/>
      <c r="F1729" s="45"/>
      <c r="G1729" s="46"/>
      <c r="H1729" s="28"/>
    </row>
    <row r="1730" spans="2:9" s="12" customFormat="1" ht="30">
      <c r="B1730" s="432"/>
      <c r="C1730" s="433"/>
      <c r="D1730" s="47"/>
      <c r="E1730" s="48"/>
      <c r="F1730" s="32"/>
      <c r="G1730" s="33" t="s">
        <v>56</v>
      </c>
      <c r="H1730" s="34">
        <f>SUM(H1726:H1729)</f>
        <v>1275</v>
      </c>
    </row>
    <row r="1731" spans="2:9" s="12" customFormat="1" ht="15">
      <c r="B1731" s="444" t="s">
        <v>57</v>
      </c>
      <c r="C1731" s="445"/>
      <c r="D1731" s="445"/>
      <c r="E1731" s="445"/>
      <c r="F1731" s="445"/>
      <c r="G1731" s="445"/>
      <c r="H1731" s="446"/>
    </row>
    <row r="1732" spans="2:9" s="12" customFormat="1" ht="30">
      <c r="B1732" s="432" t="s">
        <v>45</v>
      </c>
      <c r="C1732" s="433"/>
      <c r="D1732" s="20" t="s">
        <v>16</v>
      </c>
      <c r="E1732" s="21" t="s">
        <v>27</v>
      </c>
      <c r="F1732" s="22" t="s">
        <v>58</v>
      </c>
      <c r="G1732" s="20" t="s">
        <v>29</v>
      </c>
      <c r="H1732" s="23" t="s">
        <v>30</v>
      </c>
    </row>
    <row r="1733" spans="2:9" s="12" customFormat="1" ht="33.75" customHeight="1">
      <c r="B1733" s="432" t="s">
        <v>59</v>
      </c>
      <c r="C1733" s="433"/>
      <c r="D1733" s="24" t="s">
        <v>16</v>
      </c>
      <c r="E1733" s="35">
        <v>5.0000000000000001E-3</v>
      </c>
      <c r="F1733" s="42">
        <v>180000</v>
      </c>
      <c r="G1733" s="42">
        <v>180000</v>
      </c>
      <c r="H1733" s="28">
        <f>G1733*E1733</f>
        <v>900</v>
      </c>
    </row>
    <row r="1734" spans="2:9" s="12" customFormat="1" ht="31.5" customHeight="1">
      <c r="B1734" s="432" t="s">
        <v>60</v>
      </c>
      <c r="C1734" s="433"/>
      <c r="D1734" s="24" t="s">
        <v>16</v>
      </c>
      <c r="E1734" s="35">
        <v>5.0000000000000001E-3</v>
      </c>
      <c r="F1734" s="42">
        <v>6000</v>
      </c>
      <c r="G1734" s="42">
        <v>6000</v>
      </c>
      <c r="H1734" s="28">
        <f>G1734*E1734</f>
        <v>30</v>
      </c>
    </row>
    <row r="1735" spans="2:9" s="12" customFormat="1" ht="15">
      <c r="B1735" s="49"/>
      <c r="C1735" s="50"/>
      <c r="D1735" s="24"/>
      <c r="E1735" s="35"/>
      <c r="F1735" s="51"/>
      <c r="G1735" s="52"/>
      <c r="H1735" s="28"/>
    </row>
    <row r="1736" spans="2:9" s="12" customFormat="1" ht="15">
      <c r="B1736" s="432"/>
      <c r="C1736" s="436"/>
      <c r="D1736" s="20"/>
      <c r="E1736" s="35"/>
      <c r="F1736" s="51"/>
      <c r="G1736" s="52"/>
      <c r="H1736" s="28"/>
    </row>
    <row r="1737" spans="2:9" s="12" customFormat="1" ht="15">
      <c r="B1737" s="432"/>
      <c r="C1737" s="436"/>
      <c r="D1737" s="20"/>
      <c r="E1737" s="53"/>
      <c r="F1737" s="437" t="s">
        <v>61</v>
      </c>
      <c r="G1737" s="438"/>
      <c r="H1737" s="54">
        <f>SUM(H1733:H1736)</f>
        <v>930</v>
      </c>
      <c r="I1737" s="55">
        <f>H1737+H1730+H1723</f>
        <v>32173.75</v>
      </c>
    </row>
    <row r="1738" spans="2:9" s="14" customFormat="1" ht="15">
      <c r="B1738" s="439" t="s">
        <v>62</v>
      </c>
      <c r="C1738" s="440"/>
      <c r="D1738" s="440"/>
      <c r="E1738" s="440"/>
      <c r="F1738" s="440"/>
      <c r="G1738" s="441"/>
      <c r="H1738" s="56">
        <f>H1737+H1730+H1723+H1716</f>
        <v>125554.18</v>
      </c>
    </row>
    <row r="1739" spans="2:9" s="12" customFormat="1" ht="15">
      <c r="B1739" s="57"/>
      <c r="C1739" s="442"/>
      <c r="D1739" s="442"/>
      <c r="E1739" s="442"/>
      <c r="F1739" s="442"/>
      <c r="G1739" s="442"/>
      <c r="H1739" s="443"/>
    </row>
    <row r="1740" spans="2:9" s="14" customFormat="1" ht="15">
      <c r="B1740" s="432" t="s">
        <v>63</v>
      </c>
      <c r="C1740" s="433"/>
      <c r="D1740" s="58"/>
      <c r="E1740" s="434" t="s">
        <v>64</v>
      </c>
      <c r="F1740" s="435"/>
      <c r="G1740" s="59">
        <v>0.08</v>
      </c>
      <c r="H1740" s="60">
        <f>G1740*H1738</f>
        <v>10044.3344</v>
      </c>
    </row>
    <row r="1741" spans="2:9" s="14" customFormat="1" ht="15">
      <c r="B1741" s="432" t="s">
        <v>65</v>
      </c>
      <c r="C1741" s="433"/>
      <c r="D1741" s="58"/>
      <c r="E1741" s="434" t="s">
        <v>64</v>
      </c>
      <c r="F1741" s="435"/>
      <c r="G1741" s="59">
        <v>0.03</v>
      </c>
      <c r="H1741" s="60">
        <f>H1738*G1741</f>
        <v>3766.6253999999994</v>
      </c>
    </row>
    <row r="1742" spans="2:9" s="14" customFormat="1" ht="15">
      <c r="B1742" s="432" t="s">
        <v>66</v>
      </c>
      <c r="C1742" s="433"/>
      <c r="D1742" s="58"/>
      <c r="E1742" s="434" t="s">
        <v>64</v>
      </c>
      <c r="F1742" s="435"/>
      <c r="G1742" s="59">
        <v>0.05</v>
      </c>
      <c r="H1742" s="60">
        <f>G1742*H1738</f>
        <v>6277.7089999999998</v>
      </c>
    </row>
    <row r="1743" spans="2:9" s="12" customFormat="1" ht="15">
      <c r="B1743" s="429" t="s">
        <v>67</v>
      </c>
      <c r="C1743" s="430"/>
      <c r="D1743" s="430"/>
      <c r="E1743" s="430"/>
      <c r="F1743" s="430"/>
      <c r="G1743" s="431"/>
      <c r="H1743" s="61">
        <f>+H1742+H1741+H1740+H1738</f>
        <v>145642.84879999998</v>
      </c>
    </row>
    <row r="1745" spans="2:8" s="12" customFormat="1" ht="15">
      <c r="B1745" s="449" t="s">
        <v>21</v>
      </c>
      <c r="C1745" s="449"/>
      <c r="D1745" s="449"/>
      <c r="E1745" s="449"/>
      <c r="F1745" s="449"/>
      <c r="G1745" s="449"/>
      <c r="H1745" s="13" t="s">
        <v>22</v>
      </c>
    </row>
    <row r="1746" spans="2:8" s="14" customFormat="1" ht="39" customHeight="1">
      <c r="B1746" s="450" t="s">
        <v>190</v>
      </c>
      <c r="C1746" s="450"/>
      <c r="D1746" s="450"/>
      <c r="E1746" s="450"/>
      <c r="F1746" s="450"/>
      <c r="G1746" s="450"/>
      <c r="H1746" s="15" t="s">
        <v>24</v>
      </c>
    </row>
    <row r="1747" spans="2:8" s="12" customFormat="1" ht="15">
      <c r="B1747" s="16"/>
      <c r="C1747" s="17"/>
      <c r="D1747" s="17"/>
      <c r="E1747" s="18"/>
      <c r="F1747" s="17"/>
      <c r="G1747" s="17"/>
      <c r="H1747" s="19"/>
    </row>
    <row r="1748" spans="2:8" s="12" customFormat="1" ht="15">
      <c r="B1748" s="444" t="s">
        <v>25</v>
      </c>
      <c r="C1748" s="445"/>
      <c r="D1748" s="445"/>
      <c r="E1748" s="445"/>
      <c r="F1748" s="445"/>
      <c r="G1748" s="445"/>
      <c r="H1748" s="446"/>
    </row>
    <row r="1749" spans="2:8" s="12" customFormat="1" ht="15">
      <c r="B1749" s="451" t="s">
        <v>26</v>
      </c>
      <c r="C1749" s="452"/>
      <c r="D1749" s="20" t="s">
        <v>16</v>
      </c>
      <c r="E1749" s="21" t="s">
        <v>27</v>
      </c>
      <c r="F1749" s="22" t="s">
        <v>28</v>
      </c>
      <c r="G1749" s="20" t="s">
        <v>29</v>
      </c>
      <c r="H1749" s="23" t="s">
        <v>30</v>
      </c>
    </row>
    <row r="1750" spans="2:8" s="12" customFormat="1" ht="15">
      <c r="B1750" s="447" t="s">
        <v>69</v>
      </c>
      <c r="C1750" s="448"/>
      <c r="D1750" s="24" t="s">
        <v>15</v>
      </c>
      <c r="E1750" s="25">
        <v>3</v>
      </c>
      <c r="F1750" s="26">
        <v>0.05</v>
      </c>
      <c r="G1750" s="27">
        <v>2475</v>
      </c>
      <c r="H1750" s="28">
        <f t="shared" ref="H1750:H1759" si="17">+G1750*E1750+(G1750*F1750)</f>
        <v>7548.75</v>
      </c>
    </row>
    <row r="1751" spans="2:8" s="12" customFormat="1" ht="15">
      <c r="B1751" s="447" t="s">
        <v>32</v>
      </c>
      <c r="C1751" s="448"/>
      <c r="D1751" s="24" t="s">
        <v>16</v>
      </c>
      <c r="E1751" s="25">
        <v>2</v>
      </c>
      <c r="F1751" s="26">
        <v>0</v>
      </c>
      <c r="G1751" s="27">
        <v>907.5</v>
      </c>
      <c r="H1751" s="28">
        <f t="shared" si="17"/>
        <v>1815</v>
      </c>
    </row>
    <row r="1752" spans="2:8" s="12" customFormat="1" ht="17.25" customHeight="1">
      <c r="B1752" s="447" t="s">
        <v>70</v>
      </c>
      <c r="C1752" s="448"/>
      <c r="D1752" s="24" t="s">
        <v>16</v>
      </c>
      <c r="E1752" s="25">
        <v>0</v>
      </c>
      <c r="F1752" s="26">
        <v>0</v>
      </c>
      <c r="G1752" s="27">
        <v>2392.5</v>
      </c>
      <c r="H1752" s="28">
        <f t="shared" si="17"/>
        <v>0</v>
      </c>
    </row>
    <row r="1753" spans="2:8" s="12" customFormat="1" ht="15">
      <c r="B1753" s="447" t="s">
        <v>71</v>
      </c>
      <c r="C1753" s="448"/>
      <c r="D1753" s="24" t="s">
        <v>16</v>
      </c>
      <c r="E1753" s="25">
        <v>1</v>
      </c>
      <c r="F1753" s="29">
        <v>0</v>
      </c>
      <c r="G1753" s="30">
        <v>3135</v>
      </c>
      <c r="H1753" s="28">
        <f t="shared" si="17"/>
        <v>3135</v>
      </c>
    </row>
    <row r="1754" spans="2:8" s="12" customFormat="1" ht="15">
      <c r="B1754" s="447" t="s">
        <v>35</v>
      </c>
      <c r="C1754" s="448"/>
      <c r="D1754" s="24" t="s">
        <v>16</v>
      </c>
      <c r="E1754" s="25">
        <v>2</v>
      </c>
      <c r="F1754" s="26">
        <v>0</v>
      </c>
      <c r="G1754" s="27">
        <v>247.5</v>
      </c>
      <c r="H1754" s="28">
        <f t="shared" si="17"/>
        <v>495</v>
      </c>
    </row>
    <row r="1755" spans="2:8" s="12" customFormat="1" ht="15">
      <c r="B1755" s="447" t="s">
        <v>188</v>
      </c>
      <c r="C1755" s="448"/>
      <c r="D1755" s="24" t="s">
        <v>15</v>
      </c>
      <c r="E1755" s="25">
        <v>6</v>
      </c>
      <c r="F1755" s="26">
        <v>0.05</v>
      </c>
      <c r="G1755" s="27">
        <v>2392.5</v>
      </c>
      <c r="H1755" s="28">
        <f t="shared" si="17"/>
        <v>14474.625</v>
      </c>
    </row>
    <row r="1756" spans="2:8" s="12" customFormat="1" ht="15">
      <c r="B1756" s="447" t="s">
        <v>37</v>
      </c>
      <c r="C1756" s="448"/>
      <c r="D1756" s="24" t="s">
        <v>15</v>
      </c>
      <c r="E1756" s="25">
        <v>3</v>
      </c>
      <c r="F1756" s="26">
        <v>0.05</v>
      </c>
      <c r="G1756" s="27">
        <v>1567.5</v>
      </c>
      <c r="H1756" s="28">
        <f t="shared" si="17"/>
        <v>4780.875</v>
      </c>
    </row>
    <row r="1757" spans="2:8" s="12" customFormat="1" ht="15">
      <c r="B1757" s="447" t="s">
        <v>38</v>
      </c>
      <c r="C1757" s="448"/>
      <c r="D1757" s="24" t="s">
        <v>16</v>
      </c>
      <c r="E1757" s="25">
        <v>3</v>
      </c>
      <c r="F1757" s="26">
        <v>0</v>
      </c>
      <c r="G1757" s="27">
        <v>412.5</v>
      </c>
      <c r="H1757" s="28">
        <f t="shared" si="17"/>
        <v>1237.5</v>
      </c>
    </row>
    <row r="1758" spans="2:8" s="12" customFormat="1" ht="15">
      <c r="B1758" s="447" t="s">
        <v>72</v>
      </c>
      <c r="C1758" s="448"/>
      <c r="D1758" s="24" t="s">
        <v>16</v>
      </c>
      <c r="E1758" s="25">
        <v>0.01</v>
      </c>
      <c r="F1758" s="29">
        <v>1E-3</v>
      </c>
      <c r="G1758" s="30">
        <v>3630</v>
      </c>
      <c r="H1758" s="28">
        <f t="shared" si="17"/>
        <v>39.930000000000007</v>
      </c>
    </row>
    <row r="1759" spans="2:8" s="12" customFormat="1" ht="15">
      <c r="B1759" s="447" t="s">
        <v>75</v>
      </c>
      <c r="C1759" s="448"/>
      <c r="D1759" s="24" t="s">
        <v>16</v>
      </c>
      <c r="E1759" s="25">
        <v>1</v>
      </c>
      <c r="F1759" s="26">
        <v>0</v>
      </c>
      <c r="G1759" s="27">
        <v>6913.5</v>
      </c>
      <c r="H1759" s="28">
        <f t="shared" si="17"/>
        <v>6913.5</v>
      </c>
    </row>
    <row r="1760" spans="2:8" s="12" customFormat="1" ht="15">
      <c r="B1760" s="447"/>
      <c r="C1760" s="448"/>
      <c r="D1760" s="24"/>
      <c r="E1760" s="31"/>
      <c r="F1760" s="32"/>
      <c r="G1760" s="33" t="s">
        <v>43</v>
      </c>
      <c r="H1760" s="34">
        <f>SUM(H1750:H1759)</f>
        <v>40440.18</v>
      </c>
    </row>
    <row r="1761" spans="2:8" s="12" customFormat="1" ht="15">
      <c r="B1761" s="444" t="s">
        <v>44</v>
      </c>
      <c r="C1761" s="445"/>
      <c r="D1761" s="445"/>
      <c r="E1761" s="445"/>
      <c r="F1761" s="445"/>
      <c r="G1761" s="445"/>
      <c r="H1761" s="446"/>
    </row>
    <row r="1762" spans="2:8" s="12" customFormat="1" ht="15">
      <c r="B1762" s="432" t="s">
        <v>45</v>
      </c>
      <c r="C1762" s="433"/>
      <c r="D1762" s="20" t="s">
        <v>16</v>
      </c>
      <c r="E1762" s="21" t="s">
        <v>27</v>
      </c>
      <c r="F1762" s="22"/>
      <c r="G1762" s="20" t="s">
        <v>29</v>
      </c>
      <c r="H1762" s="23" t="s">
        <v>30</v>
      </c>
    </row>
    <row r="1763" spans="2:8" s="12" customFormat="1" ht="31.5" customHeight="1">
      <c r="B1763" s="432" t="s">
        <v>46</v>
      </c>
      <c r="C1763" s="433"/>
      <c r="D1763" s="24" t="s">
        <v>47</v>
      </c>
      <c r="E1763" s="35">
        <f>0.05/8</f>
        <v>6.2500000000000003E-3</v>
      </c>
      <c r="F1763" s="36"/>
      <c r="G1763" s="37">
        <f>2900000/30</f>
        <v>96666.666666666672</v>
      </c>
      <c r="H1763" s="28">
        <f>+G1763*E1763</f>
        <v>604.16666666666674</v>
      </c>
    </row>
    <row r="1764" spans="2:8" s="12" customFormat="1" ht="15">
      <c r="B1764" s="432" t="s">
        <v>48</v>
      </c>
      <c r="C1764" s="433"/>
      <c r="D1764" s="24" t="s">
        <v>47</v>
      </c>
      <c r="E1764" s="35">
        <f>0.025/8</f>
        <v>3.1250000000000002E-3</v>
      </c>
      <c r="F1764" s="38"/>
      <c r="G1764" s="39">
        <f>1900000/30</f>
        <v>63333.333333333336</v>
      </c>
      <c r="H1764" s="28">
        <f>+G1764*E1764</f>
        <v>197.91666666666669</v>
      </c>
    </row>
    <row r="1765" spans="2:8" s="12" customFormat="1" ht="15">
      <c r="B1765" s="432" t="s">
        <v>49</v>
      </c>
      <c r="C1765" s="433"/>
      <c r="D1765" s="24" t="s">
        <v>47</v>
      </c>
      <c r="E1765" s="35">
        <f>2.5/8</f>
        <v>0.3125</v>
      </c>
      <c r="F1765" s="38"/>
      <c r="G1765" s="39">
        <f>1600000/30</f>
        <v>53333.333333333336</v>
      </c>
      <c r="H1765" s="28">
        <f>+G1765*E1765</f>
        <v>16666.666666666668</v>
      </c>
    </row>
    <row r="1766" spans="2:8" s="12" customFormat="1" ht="15">
      <c r="B1766" s="432" t="s">
        <v>50</v>
      </c>
      <c r="C1766" s="433"/>
      <c r="D1766" s="24" t="s">
        <v>47</v>
      </c>
      <c r="E1766" s="35">
        <f>2.5/8</f>
        <v>0.3125</v>
      </c>
      <c r="F1766" s="38"/>
      <c r="G1766" s="39">
        <f>1200000/30</f>
        <v>40000</v>
      </c>
      <c r="H1766" s="28">
        <f>+G1766*E1766</f>
        <v>12500</v>
      </c>
    </row>
    <row r="1767" spans="2:8" s="12" customFormat="1" ht="15">
      <c r="B1767" s="432"/>
      <c r="C1767" s="433"/>
      <c r="D1767" s="40"/>
      <c r="E1767" s="41"/>
      <c r="F1767" s="32"/>
      <c r="G1767" s="33" t="s">
        <v>51</v>
      </c>
      <c r="H1767" s="34">
        <f>SUM(H1763:H1766)</f>
        <v>29968.75</v>
      </c>
    </row>
    <row r="1768" spans="2:8" s="12" customFormat="1" ht="15">
      <c r="B1768" s="444" t="s">
        <v>52</v>
      </c>
      <c r="C1768" s="445"/>
      <c r="D1768" s="445"/>
      <c r="E1768" s="445"/>
      <c r="F1768" s="445"/>
      <c r="G1768" s="445"/>
      <c r="H1768" s="446"/>
    </row>
    <row r="1769" spans="2:8" s="12" customFormat="1" ht="15">
      <c r="B1769" s="432" t="s">
        <v>45</v>
      </c>
      <c r="C1769" s="433"/>
      <c r="D1769" s="20" t="s">
        <v>16</v>
      </c>
      <c r="E1769" s="21" t="s">
        <v>27</v>
      </c>
      <c r="F1769" s="22" t="s">
        <v>53</v>
      </c>
      <c r="G1769" s="20" t="s">
        <v>29</v>
      </c>
      <c r="H1769" s="23" t="s">
        <v>30</v>
      </c>
    </row>
    <row r="1770" spans="2:8" s="12" customFormat="1" ht="30.75" customHeight="1">
      <c r="B1770" s="432" t="s">
        <v>54</v>
      </c>
      <c r="C1770" s="433"/>
      <c r="D1770" s="24" t="s">
        <v>16</v>
      </c>
      <c r="E1770" s="35">
        <v>5.0000000000000001E-3</v>
      </c>
      <c r="F1770" s="42">
        <v>85000</v>
      </c>
      <c r="G1770" s="42">
        <v>85000</v>
      </c>
      <c r="H1770" s="28">
        <f>G1770*E1770</f>
        <v>425</v>
      </c>
    </row>
    <row r="1771" spans="2:8" s="12" customFormat="1" ht="27.75" customHeight="1">
      <c r="B1771" s="432" t="s">
        <v>55</v>
      </c>
      <c r="C1771" s="433"/>
      <c r="D1771" s="24" t="s">
        <v>16</v>
      </c>
      <c r="E1771" s="43">
        <v>5.0000000000000001E-3</v>
      </c>
      <c r="F1771" s="44">
        <v>170000</v>
      </c>
      <c r="G1771" s="44">
        <v>170000</v>
      </c>
      <c r="H1771" s="28">
        <f>G1771*E1771</f>
        <v>850</v>
      </c>
    </row>
    <row r="1772" spans="2:8" s="12" customFormat="1" ht="15">
      <c r="B1772" s="432"/>
      <c r="C1772" s="433"/>
      <c r="D1772" s="24"/>
      <c r="E1772" s="43"/>
      <c r="F1772" s="45"/>
      <c r="G1772" s="46"/>
      <c r="H1772" s="28"/>
    </row>
    <row r="1773" spans="2:8" s="12" customFormat="1" ht="15">
      <c r="B1773" s="432"/>
      <c r="C1773" s="433"/>
      <c r="D1773" s="24"/>
      <c r="E1773" s="43"/>
      <c r="F1773" s="45"/>
      <c r="G1773" s="46"/>
      <c r="H1773" s="28"/>
    </row>
    <row r="1774" spans="2:8" s="12" customFormat="1" ht="30">
      <c r="B1774" s="432"/>
      <c r="C1774" s="433"/>
      <c r="D1774" s="47"/>
      <c r="E1774" s="48"/>
      <c r="F1774" s="32"/>
      <c r="G1774" s="33" t="s">
        <v>56</v>
      </c>
      <c r="H1774" s="34">
        <f>SUM(H1770:H1773)</f>
        <v>1275</v>
      </c>
    </row>
    <row r="1775" spans="2:8" s="12" customFormat="1" ht="15">
      <c r="B1775" s="444" t="s">
        <v>57</v>
      </c>
      <c r="C1775" s="445"/>
      <c r="D1775" s="445"/>
      <c r="E1775" s="445"/>
      <c r="F1775" s="445"/>
      <c r="G1775" s="445"/>
      <c r="H1775" s="446"/>
    </row>
    <row r="1776" spans="2:8" s="12" customFormat="1" ht="30">
      <c r="B1776" s="432" t="s">
        <v>45</v>
      </c>
      <c r="C1776" s="433"/>
      <c r="D1776" s="20" t="s">
        <v>16</v>
      </c>
      <c r="E1776" s="21" t="s">
        <v>27</v>
      </c>
      <c r="F1776" s="22" t="s">
        <v>58</v>
      </c>
      <c r="G1776" s="20" t="s">
        <v>29</v>
      </c>
      <c r="H1776" s="23" t="s">
        <v>30</v>
      </c>
    </row>
    <row r="1777" spans="2:9" s="12" customFormat="1" ht="33.75" customHeight="1">
      <c r="B1777" s="432" t="s">
        <v>59</v>
      </c>
      <c r="C1777" s="433"/>
      <c r="D1777" s="24" t="s">
        <v>16</v>
      </c>
      <c r="E1777" s="35">
        <v>5.0000000000000001E-3</v>
      </c>
      <c r="F1777" s="42">
        <v>180000</v>
      </c>
      <c r="G1777" s="42">
        <v>180000</v>
      </c>
      <c r="H1777" s="28">
        <f>G1777*E1777</f>
        <v>900</v>
      </c>
    </row>
    <row r="1778" spans="2:9" s="12" customFormat="1" ht="31.5" customHeight="1">
      <c r="B1778" s="432" t="s">
        <v>60</v>
      </c>
      <c r="C1778" s="433"/>
      <c r="D1778" s="24" t="s">
        <v>16</v>
      </c>
      <c r="E1778" s="35">
        <v>5.0000000000000001E-3</v>
      </c>
      <c r="F1778" s="42">
        <v>6000</v>
      </c>
      <c r="G1778" s="42">
        <v>6000</v>
      </c>
      <c r="H1778" s="28">
        <f>G1778*E1778</f>
        <v>30</v>
      </c>
    </row>
    <row r="1779" spans="2:9" s="12" customFormat="1" ht="15">
      <c r="B1779" s="49"/>
      <c r="C1779" s="50"/>
      <c r="D1779" s="24"/>
      <c r="E1779" s="35"/>
      <c r="F1779" s="51"/>
      <c r="G1779" s="52"/>
      <c r="H1779" s="28"/>
    </row>
    <row r="1780" spans="2:9" s="12" customFormat="1" ht="15">
      <c r="B1780" s="432"/>
      <c r="C1780" s="436"/>
      <c r="D1780" s="20"/>
      <c r="E1780" s="35"/>
      <c r="F1780" s="51"/>
      <c r="G1780" s="52"/>
      <c r="H1780" s="28"/>
    </row>
    <row r="1781" spans="2:9" s="12" customFormat="1" ht="15">
      <c r="B1781" s="432"/>
      <c r="C1781" s="436"/>
      <c r="D1781" s="20"/>
      <c r="E1781" s="53"/>
      <c r="F1781" s="437" t="s">
        <v>61</v>
      </c>
      <c r="G1781" s="438"/>
      <c r="H1781" s="54">
        <f>SUM(H1777:H1780)</f>
        <v>930</v>
      </c>
      <c r="I1781" s="55">
        <f>H1781+H1774+H1767</f>
        <v>32173.75</v>
      </c>
    </row>
    <row r="1782" spans="2:9" s="14" customFormat="1" ht="15">
      <c r="B1782" s="439" t="s">
        <v>62</v>
      </c>
      <c r="C1782" s="440"/>
      <c r="D1782" s="440"/>
      <c r="E1782" s="440"/>
      <c r="F1782" s="440"/>
      <c r="G1782" s="441"/>
      <c r="H1782" s="56">
        <f>H1781+H1774+H1767+H1760</f>
        <v>72613.929999999993</v>
      </c>
    </row>
    <row r="1783" spans="2:9" s="12" customFormat="1" ht="15">
      <c r="B1783" s="57"/>
      <c r="C1783" s="442"/>
      <c r="D1783" s="442"/>
      <c r="E1783" s="442"/>
      <c r="F1783" s="442"/>
      <c r="G1783" s="442"/>
      <c r="H1783" s="443"/>
    </row>
    <row r="1784" spans="2:9" s="14" customFormat="1" ht="15">
      <c r="B1784" s="432" t="s">
        <v>63</v>
      </c>
      <c r="C1784" s="433"/>
      <c r="D1784" s="58"/>
      <c r="E1784" s="434" t="s">
        <v>64</v>
      </c>
      <c r="F1784" s="435"/>
      <c r="G1784" s="59">
        <v>0.08</v>
      </c>
      <c r="H1784" s="60">
        <f>G1784*H1782</f>
        <v>5809.1143999999995</v>
      </c>
    </row>
    <row r="1785" spans="2:9" s="14" customFormat="1" ht="15">
      <c r="B1785" s="432" t="s">
        <v>65</v>
      </c>
      <c r="C1785" s="433"/>
      <c r="D1785" s="58"/>
      <c r="E1785" s="434" t="s">
        <v>64</v>
      </c>
      <c r="F1785" s="435"/>
      <c r="G1785" s="59">
        <v>0.03</v>
      </c>
      <c r="H1785" s="60">
        <f>H1782*G1785</f>
        <v>2178.4178999999999</v>
      </c>
    </row>
    <row r="1786" spans="2:9" s="14" customFormat="1" ht="15">
      <c r="B1786" s="432" t="s">
        <v>66</v>
      </c>
      <c r="C1786" s="433"/>
      <c r="D1786" s="58"/>
      <c r="E1786" s="434" t="s">
        <v>64</v>
      </c>
      <c r="F1786" s="435"/>
      <c r="G1786" s="59">
        <v>0.05</v>
      </c>
      <c r="H1786" s="60">
        <f>G1786*H1782</f>
        <v>3630.6965</v>
      </c>
    </row>
    <row r="1787" spans="2:9" s="12" customFormat="1" ht="15">
      <c r="B1787" s="429" t="s">
        <v>67</v>
      </c>
      <c r="C1787" s="430"/>
      <c r="D1787" s="430"/>
      <c r="E1787" s="430"/>
      <c r="F1787" s="430"/>
      <c r="G1787" s="431"/>
      <c r="H1787" s="61">
        <f>+H1786+H1785+H1784+H1782</f>
        <v>84232.15879999999</v>
      </c>
    </row>
    <row r="1789" spans="2:9" s="12" customFormat="1" ht="15">
      <c r="B1789" s="449" t="s">
        <v>21</v>
      </c>
      <c r="C1789" s="449"/>
      <c r="D1789" s="449"/>
      <c r="E1789" s="449"/>
      <c r="F1789" s="449"/>
      <c r="G1789" s="449"/>
      <c r="H1789" s="13" t="s">
        <v>22</v>
      </c>
    </row>
    <row r="1790" spans="2:9" s="14" customFormat="1" ht="39" customHeight="1">
      <c r="B1790" s="450" t="s">
        <v>191</v>
      </c>
      <c r="C1790" s="450"/>
      <c r="D1790" s="450"/>
      <c r="E1790" s="450"/>
      <c r="F1790" s="450"/>
      <c r="G1790" s="450"/>
      <c r="H1790" s="15" t="s">
        <v>24</v>
      </c>
    </row>
    <row r="1791" spans="2:9" s="12" customFormat="1" ht="15">
      <c r="B1791" s="16"/>
      <c r="C1791" s="17"/>
      <c r="D1791" s="17"/>
      <c r="E1791" s="18"/>
      <c r="F1791" s="17"/>
      <c r="G1791" s="17"/>
      <c r="H1791" s="19"/>
    </row>
    <row r="1792" spans="2:9" s="12" customFormat="1" ht="15">
      <c r="B1792" s="444" t="s">
        <v>25</v>
      </c>
      <c r="C1792" s="445"/>
      <c r="D1792" s="445"/>
      <c r="E1792" s="445"/>
      <c r="F1792" s="445"/>
      <c r="G1792" s="445"/>
      <c r="H1792" s="446"/>
    </row>
    <row r="1793" spans="2:8" s="12" customFormat="1" ht="15">
      <c r="B1793" s="451" t="s">
        <v>26</v>
      </c>
      <c r="C1793" s="452"/>
      <c r="D1793" s="20" t="s">
        <v>16</v>
      </c>
      <c r="E1793" s="21" t="s">
        <v>27</v>
      </c>
      <c r="F1793" s="22" t="s">
        <v>28</v>
      </c>
      <c r="G1793" s="20" t="s">
        <v>29</v>
      </c>
      <c r="H1793" s="23" t="s">
        <v>30</v>
      </c>
    </row>
    <row r="1794" spans="2:8" s="12" customFormat="1" ht="15">
      <c r="B1794" s="447" t="s">
        <v>168</v>
      </c>
      <c r="C1794" s="448"/>
      <c r="D1794" s="24" t="s">
        <v>15</v>
      </c>
      <c r="E1794" s="25">
        <v>10</v>
      </c>
      <c r="F1794" s="26">
        <v>0.05</v>
      </c>
      <c r="G1794" s="27">
        <v>10345.5</v>
      </c>
      <c r="H1794" s="28">
        <f t="shared" ref="H1794:H1803" si="18">+G1794*E1794+(G1794*F1794)</f>
        <v>103972.27499999999</v>
      </c>
    </row>
    <row r="1795" spans="2:8" s="12" customFormat="1" ht="15">
      <c r="B1795" s="447" t="s">
        <v>169</v>
      </c>
      <c r="C1795" s="448"/>
      <c r="D1795" s="24" t="s">
        <v>16</v>
      </c>
      <c r="E1795" s="25">
        <v>2</v>
      </c>
      <c r="F1795" s="26">
        <v>0</v>
      </c>
      <c r="G1795" s="27">
        <v>1980</v>
      </c>
      <c r="H1795" s="28">
        <f t="shared" si="18"/>
        <v>3960</v>
      </c>
    </row>
    <row r="1796" spans="2:8" s="12" customFormat="1" ht="17.25" customHeight="1">
      <c r="B1796" s="447" t="s">
        <v>70</v>
      </c>
      <c r="C1796" s="448"/>
      <c r="D1796" s="24" t="s">
        <v>16</v>
      </c>
      <c r="E1796" s="25">
        <v>0</v>
      </c>
      <c r="F1796" s="26">
        <v>0</v>
      </c>
      <c r="G1796" s="27">
        <v>2392.5</v>
      </c>
      <c r="H1796" s="28">
        <f t="shared" si="18"/>
        <v>0</v>
      </c>
    </row>
    <row r="1797" spans="2:8" s="12" customFormat="1" ht="15">
      <c r="B1797" s="447" t="s">
        <v>71</v>
      </c>
      <c r="C1797" s="448"/>
      <c r="D1797" s="24" t="s">
        <v>16</v>
      </c>
      <c r="E1797" s="25">
        <v>1</v>
      </c>
      <c r="F1797" s="29">
        <v>0</v>
      </c>
      <c r="G1797" s="30">
        <v>3135</v>
      </c>
      <c r="H1797" s="28">
        <f t="shared" si="18"/>
        <v>3135</v>
      </c>
    </row>
    <row r="1798" spans="2:8" s="12" customFormat="1" ht="15">
      <c r="B1798" s="447" t="s">
        <v>35</v>
      </c>
      <c r="C1798" s="448"/>
      <c r="D1798" s="24" t="s">
        <v>16</v>
      </c>
      <c r="E1798" s="25">
        <v>2</v>
      </c>
      <c r="F1798" s="26">
        <v>0</v>
      </c>
      <c r="G1798" s="27">
        <v>247.5</v>
      </c>
      <c r="H1798" s="28">
        <f t="shared" si="18"/>
        <v>495</v>
      </c>
    </row>
    <row r="1799" spans="2:8" s="12" customFormat="1" ht="15">
      <c r="B1799" s="447" t="s">
        <v>188</v>
      </c>
      <c r="C1799" s="448"/>
      <c r="D1799" s="24" t="s">
        <v>15</v>
      </c>
      <c r="E1799" s="25">
        <v>30</v>
      </c>
      <c r="F1799" s="26">
        <v>0.05</v>
      </c>
      <c r="G1799" s="27">
        <v>2392.5</v>
      </c>
      <c r="H1799" s="28">
        <f t="shared" si="18"/>
        <v>71894.625</v>
      </c>
    </row>
    <row r="1800" spans="2:8" s="12" customFormat="1" ht="15">
      <c r="B1800" s="447" t="s">
        <v>37</v>
      </c>
      <c r="C1800" s="448"/>
      <c r="D1800" s="24" t="s">
        <v>15</v>
      </c>
      <c r="E1800" s="25">
        <v>10</v>
      </c>
      <c r="F1800" s="26">
        <v>0.05</v>
      </c>
      <c r="G1800" s="27">
        <v>1567.5</v>
      </c>
      <c r="H1800" s="28">
        <f t="shared" si="18"/>
        <v>15753.375</v>
      </c>
    </row>
    <row r="1801" spans="2:8" s="12" customFormat="1" ht="15">
      <c r="B1801" s="447" t="s">
        <v>38</v>
      </c>
      <c r="C1801" s="448"/>
      <c r="D1801" s="24" t="s">
        <v>16</v>
      </c>
      <c r="E1801" s="25">
        <v>3</v>
      </c>
      <c r="F1801" s="26">
        <v>0</v>
      </c>
      <c r="G1801" s="27">
        <v>412.5</v>
      </c>
      <c r="H1801" s="28">
        <f t="shared" si="18"/>
        <v>1237.5</v>
      </c>
    </row>
    <row r="1802" spans="2:8" s="12" customFormat="1" ht="15">
      <c r="B1802" s="447" t="s">
        <v>72</v>
      </c>
      <c r="C1802" s="448"/>
      <c r="D1802" s="24" t="s">
        <v>16</v>
      </c>
      <c r="E1802" s="25">
        <v>0.01</v>
      </c>
      <c r="F1802" s="29">
        <v>1E-3</v>
      </c>
      <c r="G1802" s="30">
        <v>3630</v>
      </c>
      <c r="H1802" s="28">
        <f t="shared" si="18"/>
        <v>39.930000000000007</v>
      </c>
    </row>
    <row r="1803" spans="2:8" s="12" customFormat="1" ht="15">
      <c r="B1803" s="447" t="s">
        <v>192</v>
      </c>
      <c r="C1803" s="448"/>
      <c r="D1803" s="24" t="s">
        <v>16</v>
      </c>
      <c r="E1803" s="25">
        <v>1</v>
      </c>
      <c r="F1803" s="26">
        <v>0</v>
      </c>
      <c r="G1803" s="27">
        <v>19800</v>
      </c>
      <c r="H1803" s="28">
        <f t="shared" si="18"/>
        <v>19800</v>
      </c>
    </row>
    <row r="1804" spans="2:8" s="12" customFormat="1" ht="15">
      <c r="B1804" s="447"/>
      <c r="C1804" s="448"/>
      <c r="D1804" s="24"/>
      <c r="E1804" s="31"/>
      <c r="F1804" s="32"/>
      <c r="G1804" s="33" t="s">
        <v>43</v>
      </c>
      <c r="H1804" s="34">
        <f>SUM(H1794:H1803)</f>
        <v>220287.70499999999</v>
      </c>
    </row>
    <row r="1805" spans="2:8" s="12" customFormat="1" ht="15">
      <c r="B1805" s="444" t="s">
        <v>44</v>
      </c>
      <c r="C1805" s="445"/>
      <c r="D1805" s="445"/>
      <c r="E1805" s="445"/>
      <c r="F1805" s="445"/>
      <c r="G1805" s="445"/>
      <c r="H1805" s="446"/>
    </row>
    <row r="1806" spans="2:8" s="12" customFormat="1" ht="15">
      <c r="B1806" s="432" t="s">
        <v>45</v>
      </c>
      <c r="C1806" s="433"/>
      <c r="D1806" s="20" t="s">
        <v>16</v>
      </c>
      <c r="E1806" s="21" t="s">
        <v>27</v>
      </c>
      <c r="F1806" s="22"/>
      <c r="G1806" s="20" t="s">
        <v>29</v>
      </c>
      <c r="H1806" s="23" t="s">
        <v>30</v>
      </c>
    </row>
    <row r="1807" spans="2:8" s="12" customFormat="1" ht="31.5" customHeight="1">
      <c r="B1807" s="432" t="s">
        <v>46</v>
      </c>
      <c r="C1807" s="433"/>
      <c r="D1807" s="24" t="s">
        <v>47</v>
      </c>
      <c r="E1807" s="35">
        <f>0.05/8</f>
        <v>6.2500000000000003E-3</v>
      </c>
      <c r="F1807" s="36"/>
      <c r="G1807" s="37">
        <f>2900000/30</f>
        <v>96666.666666666672</v>
      </c>
      <c r="H1807" s="28">
        <f>+G1807*E1807</f>
        <v>604.16666666666674</v>
      </c>
    </row>
    <row r="1808" spans="2:8" s="12" customFormat="1" ht="15">
      <c r="B1808" s="432" t="s">
        <v>48</v>
      </c>
      <c r="C1808" s="433"/>
      <c r="D1808" s="24" t="s">
        <v>47</v>
      </c>
      <c r="E1808" s="35">
        <f>0.025/8</f>
        <v>3.1250000000000002E-3</v>
      </c>
      <c r="F1808" s="38"/>
      <c r="G1808" s="39">
        <f>1900000/30</f>
        <v>63333.333333333336</v>
      </c>
      <c r="H1808" s="28">
        <f>+G1808*E1808</f>
        <v>197.91666666666669</v>
      </c>
    </row>
    <row r="1809" spans="2:8" s="12" customFormat="1" ht="15">
      <c r="B1809" s="432" t="s">
        <v>49</v>
      </c>
      <c r="C1809" s="433"/>
      <c r="D1809" s="24" t="s">
        <v>47</v>
      </c>
      <c r="E1809" s="35">
        <f>8/8</f>
        <v>1</v>
      </c>
      <c r="F1809" s="38"/>
      <c r="G1809" s="39">
        <f>1600000/30</f>
        <v>53333.333333333336</v>
      </c>
      <c r="H1809" s="28">
        <f>+G1809*E1809</f>
        <v>53333.333333333336</v>
      </c>
    </row>
    <row r="1810" spans="2:8" s="12" customFormat="1" ht="15">
      <c r="B1810" s="432" t="s">
        <v>50</v>
      </c>
      <c r="C1810" s="433"/>
      <c r="D1810" s="24" t="s">
        <v>47</v>
      </c>
      <c r="E1810" s="35">
        <f>8/8</f>
        <v>1</v>
      </c>
      <c r="F1810" s="38"/>
      <c r="G1810" s="39">
        <f>1200000/30</f>
        <v>40000</v>
      </c>
      <c r="H1810" s="28">
        <f>+G1810*E1810</f>
        <v>40000</v>
      </c>
    </row>
    <row r="1811" spans="2:8" s="12" customFormat="1" ht="15">
      <c r="B1811" s="432"/>
      <c r="C1811" s="433"/>
      <c r="D1811" s="40"/>
      <c r="E1811" s="41"/>
      <c r="F1811" s="32"/>
      <c r="G1811" s="33" t="s">
        <v>51</v>
      </c>
      <c r="H1811" s="34">
        <f>SUM(H1807:H1810)</f>
        <v>94135.416666666672</v>
      </c>
    </row>
    <row r="1812" spans="2:8" s="12" customFormat="1" ht="15">
      <c r="B1812" s="444" t="s">
        <v>52</v>
      </c>
      <c r="C1812" s="445"/>
      <c r="D1812" s="445"/>
      <c r="E1812" s="445"/>
      <c r="F1812" s="445"/>
      <c r="G1812" s="445"/>
      <c r="H1812" s="446"/>
    </row>
    <row r="1813" spans="2:8" s="12" customFormat="1" ht="15">
      <c r="B1813" s="432" t="s">
        <v>45</v>
      </c>
      <c r="C1813" s="433"/>
      <c r="D1813" s="20" t="s">
        <v>16</v>
      </c>
      <c r="E1813" s="21" t="s">
        <v>27</v>
      </c>
      <c r="F1813" s="22" t="s">
        <v>53</v>
      </c>
      <c r="G1813" s="20" t="s">
        <v>29</v>
      </c>
      <c r="H1813" s="23" t="s">
        <v>30</v>
      </c>
    </row>
    <row r="1814" spans="2:8" s="12" customFormat="1" ht="30.75" customHeight="1">
      <c r="B1814" s="432" t="s">
        <v>54</v>
      </c>
      <c r="C1814" s="433"/>
      <c r="D1814" s="24" t="s">
        <v>16</v>
      </c>
      <c r="E1814" s="35">
        <v>5.0000000000000001E-3</v>
      </c>
      <c r="F1814" s="42">
        <v>85000</v>
      </c>
      <c r="G1814" s="42">
        <v>85000</v>
      </c>
      <c r="H1814" s="28">
        <f>G1814*E1814</f>
        <v>425</v>
      </c>
    </row>
    <row r="1815" spans="2:8" s="12" customFormat="1" ht="27.75" customHeight="1">
      <c r="B1815" s="432" t="s">
        <v>55</v>
      </c>
      <c r="C1815" s="433"/>
      <c r="D1815" s="24" t="s">
        <v>16</v>
      </c>
      <c r="E1815" s="43">
        <v>5.0000000000000001E-3</v>
      </c>
      <c r="F1815" s="44">
        <v>170000</v>
      </c>
      <c r="G1815" s="44">
        <v>170000</v>
      </c>
      <c r="H1815" s="28">
        <f>G1815*E1815</f>
        <v>850</v>
      </c>
    </row>
    <row r="1816" spans="2:8" s="12" customFormat="1" ht="15">
      <c r="B1816" s="432"/>
      <c r="C1816" s="433"/>
      <c r="D1816" s="24"/>
      <c r="E1816" s="43"/>
      <c r="F1816" s="45"/>
      <c r="G1816" s="46"/>
      <c r="H1816" s="28"/>
    </row>
    <row r="1817" spans="2:8" s="12" customFormat="1" ht="15">
      <c r="B1817" s="432"/>
      <c r="C1817" s="433"/>
      <c r="D1817" s="24"/>
      <c r="E1817" s="43"/>
      <c r="F1817" s="45"/>
      <c r="G1817" s="46"/>
      <c r="H1817" s="28"/>
    </row>
    <row r="1818" spans="2:8" s="12" customFormat="1" ht="30">
      <c r="B1818" s="432"/>
      <c r="C1818" s="433"/>
      <c r="D1818" s="47"/>
      <c r="E1818" s="48"/>
      <c r="F1818" s="32"/>
      <c r="G1818" s="33" t="s">
        <v>56</v>
      </c>
      <c r="H1818" s="34">
        <f>SUM(H1814:H1817)</f>
        <v>1275</v>
      </c>
    </row>
    <row r="1819" spans="2:8" s="12" customFormat="1" ht="15">
      <c r="B1819" s="444" t="s">
        <v>57</v>
      </c>
      <c r="C1819" s="445"/>
      <c r="D1819" s="445"/>
      <c r="E1819" s="445"/>
      <c r="F1819" s="445"/>
      <c r="G1819" s="445"/>
      <c r="H1819" s="446"/>
    </row>
    <row r="1820" spans="2:8" s="12" customFormat="1" ht="30">
      <c r="B1820" s="432" t="s">
        <v>45</v>
      </c>
      <c r="C1820" s="433"/>
      <c r="D1820" s="20" t="s">
        <v>16</v>
      </c>
      <c r="E1820" s="21" t="s">
        <v>27</v>
      </c>
      <c r="F1820" s="22" t="s">
        <v>58</v>
      </c>
      <c r="G1820" s="20" t="s">
        <v>29</v>
      </c>
      <c r="H1820" s="23" t="s">
        <v>30</v>
      </c>
    </row>
    <row r="1821" spans="2:8" s="12" customFormat="1" ht="33.75" customHeight="1">
      <c r="B1821" s="432" t="s">
        <v>59</v>
      </c>
      <c r="C1821" s="433"/>
      <c r="D1821" s="24" t="s">
        <v>16</v>
      </c>
      <c r="E1821" s="35">
        <v>5.0000000000000001E-3</v>
      </c>
      <c r="F1821" s="42">
        <v>180000</v>
      </c>
      <c r="G1821" s="42">
        <v>180000</v>
      </c>
      <c r="H1821" s="28">
        <f>G1821*E1821</f>
        <v>900</v>
      </c>
    </row>
    <row r="1822" spans="2:8" s="12" customFormat="1" ht="31.5" customHeight="1">
      <c r="B1822" s="432" t="s">
        <v>60</v>
      </c>
      <c r="C1822" s="433"/>
      <c r="D1822" s="24" t="s">
        <v>16</v>
      </c>
      <c r="E1822" s="35">
        <v>5.0000000000000001E-3</v>
      </c>
      <c r="F1822" s="42">
        <v>6000</v>
      </c>
      <c r="G1822" s="42">
        <v>6000</v>
      </c>
      <c r="H1822" s="28">
        <f>G1822*E1822</f>
        <v>30</v>
      </c>
    </row>
    <row r="1823" spans="2:8" s="12" customFormat="1" ht="15">
      <c r="B1823" s="49"/>
      <c r="C1823" s="50"/>
      <c r="D1823" s="24"/>
      <c r="E1823" s="35"/>
      <c r="F1823" s="51"/>
      <c r="G1823" s="52"/>
      <c r="H1823" s="28"/>
    </row>
    <row r="1824" spans="2:8" s="12" customFormat="1" ht="15">
      <c r="B1824" s="432"/>
      <c r="C1824" s="436"/>
      <c r="D1824" s="20"/>
      <c r="E1824" s="35"/>
      <c r="F1824" s="51"/>
      <c r="G1824" s="52"/>
      <c r="H1824" s="28"/>
    </row>
    <row r="1825" spans="2:9" s="12" customFormat="1" ht="15">
      <c r="B1825" s="432"/>
      <c r="C1825" s="436"/>
      <c r="D1825" s="20"/>
      <c r="E1825" s="53"/>
      <c r="F1825" s="437" t="s">
        <v>61</v>
      </c>
      <c r="G1825" s="438"/>
      <c r="H1825" s="54">
        <f>SUM(H1821:H1824)</f>
        <v>930</v>
      </c>
      <c r="I1825" s="55">
        <f>H1825+H1818+H1811</f>
        <v>96340.416666666672</v>
      </c>
    </row>
    <row r="1826" spans="2:9" s="14" customFormat="1" ht="15">
      <c r="B1826" s="439" t="s">
        <v>62</v>
      </c>
      <c r="C1826" s="440"/>
      <c r="D1826" s="440"/>
      <c r="E1826" s="440"/>
      <c r="F1826" s="440"/>
      <c r="G1826" s="441"/>
      <c r="H1826" s="56">
        <f>H1825+H1818+H1811+H1804</f>
        <v>316628.12166666664</v>
      </c>
    </row>
    <row r="1827" spans="2:9" s="12" customFormat="1" ht="15">
      <c r="B1827" s="57"/>
      <c r="C1827" s="442"/>
      <c r="D1827" s="442"/>
      <c r="E1827" s="442"/>
      <c r="F1827" s="442"/>
      <c r="G1827" s="442"/>
      <c r="H1827" s="443"/>
    </row>
    <row r="1828" spans="2:9" s="14" customFormat="1" ht="15">
      <c r="B1828" s="432" t="s">
        <v>63</v>
      </c>
      <c r="C1828" s="433"/>
      <c r="D1828" s="58"/>
      <c r="E1828" s="434" t="s">
        <v>64</v>
      </c>
      <c r="F1828" s="435"/>
      <c r="G1828" s="59">
        <v>0.08</v>
      </c>
      <c r="H1828" s="60">
        <f>G1828*H1826</f>
        <v>25330.24973333333</v>
      </c>
    </row>
    <row r="1829" spans="2:9" s="14" customFormat="1" ht="15">
      <c r="B1829" s="432" t="s">
        <v>65</v>
      </c>
      <c r="C1829" s="433"/>
      <c r="D1829" s="58"/>
      <c r="E1829" s="434" t="s">
        <v>64</v>
      </c>
      <c r="F1829" s="435"/>
      <c r="G1829" s="59">
        <v>0.03</v>
      </c>
      <c r="H1829" s="60">
        <f>H1826*G1829</f>
        <v>9498.8436499999989</v>
      </c>
    </row>
    <row r="1830" spans="2:9" s="14" customFormat="1" ht="15">
      <c r="B1830" s="432" t="s">
        <v>66</v>
      </c>
      <c r="C1830" s="433"/>
      <c r="D1830" s="58"/>
      <c r="E1830" s="434" t="s">
        <v>64</v>
      </c>
      <c r="F1830" s="435"/>
      <c r="G1830" s="59">
        <v>0.05</v>
      </c>
      <c r="H1830" s="60">
        <f>G1830*H1826</f>
        <v>15831.406083333333</v>
      </c>
    </row>
    <row r="1831" spans="2:9" s="12" customFormat="1" ht="15">
      <c r="B1831" s="429" t="s">
        <v>67</v>
      </c>
      <c r="C1831" s="430"/>
      <c r="D1831" s="430"/>
      <c r="E1831" s="430"/>
      <c r="F1831" s="430"/>
      <c r="G1831" s="431"/>
      <c r="H1831" s="61">
        <f>+H1830+H1829+H1828+H1826</f>
        <v>367288.6211333333</v>
      </c>
    </row>
    <row r="1833" spans="2:9" s="12" customFormat="1" ht="15">
      <c r="B1833" s="449" t="s">
        <v>21</v>
      </c>
      <c r="C1833" s="449"/>
      <c r="D1833" s="449"/>
      <c r="E1833" s="449"/>
      <c r="F1833" s="449"/>
      <c r="G1833" s="449"/>
      <c r="H1833" s="13" t="s">
        <v>22</v>
      </c>
    </row>
    <row r="1834" spans="2:9" s="14" customFormat="1" ht="39" customHeight="1">
      <c r="B1834" s="450" t="s">
        <v>193</v>
      </c>
      <c r="C1834" s="450"/>
      <c r="D1834" s="450"/>
      <c r="E1834" s="450"/>
      <c r="F1834" s="450"/>
      <c r="G1834" s="450"/>
      <c r="H1834" s="15" t="s">
        <v>24</v>
      </c>
    </row>
    <row r="1835" spans="2:9" s="12" customFormat="1" ht="15">
      <c r="B1835" s="16"/>
      <c r="C1835" s="17"/>
      <c r="D1835" s="17"/>
      <c r="E1835" s="18"/>
      <c r="F1835" s="17"/>
      <c r="G1835" s="17"/>
      <c r="H1835" s="19"/>
    </row>
    <row r="1836" spans="2:9" s="12" customFormat="1" ht="15">
      <c r="B1836" s="444" t="s">
        <v>25</v>
      </c>
      <c r="C1836" s="445"/>
      <c r="D1836" s="445"/>
      <c r="E1836" s="445"/>
      <c r="F1836" s="445"/>
      <c r="G1836" s="445"/>
      <c r="H1836" s="446"/>
    </row>
    <row r="1837" spans="2:9" s="12" customFormat="1" ht="15">
      <c r="B1837" s="451" t="s">
        <v>26</v>
      </c>
      <c r="C1837" s="452"/>
      <c r="D1837" s="20" t="s">
        <v>16</v>
      </c>
      <c r="E1837" s="21" t="s">
        <v>27</v>
      </c>
      <c r="F1837" s="22" t="s">
        <v>28</v>
      </c>
      <c r="G1837" s="20" t="s">
        <v>29</v>
      </c>
      <c r="H1837" s="23" t="s">
        <v>30</v>
      </c>
    </row>
    <row r="1838" spans="2:9" s="12" customFormat="1" ht="15">
      <c r="B1838" s="447" t="s">
        <v>168</v>
      </c>
      <c r="C1838" s="448"/>
      <c r="D1838" s="24" t="s">
        <v>15</v>
      </c>
      <c r="E1838" s="25">
        <v>10</v>
      </c>
      <c r="F1838" s="26">
        <v>0.05</v>
      </c>
      <c r="G1838" s="27">
        <v>10345.5</v>
      </c>
      <c r="H1838" s="28">
        <f t="shared" ref="H1838:H1847" si="19">+G1838*E1838+(G1838*F1838)</f>
        <v>103972.27499999999</v>
      </c>
    </row>
    <row r="1839" spans="2:9" s="12" customFormat="1" ht="15">
      <c r="B1839" s="447" t="s">
        <v>169</v>
      </c>
      <c r="C1839" s="448"/>
      <c r="D1839" s="24" t="s">
        <v>16</v>
      </c>
      <c r="E1839" s="25">
        <v>2</v>
      </c>
      <c r="F1839" s="26">
        <v>0</v>
      </c>
      <c r="G1839" s="27">
        <v>1980</v>
      </c>
      <c r="H1839" s="28">
        <f t="shared" si="19"/>
        <v>3960</v>
      </c>
    </row>
    <row r="1840" spans="2:9" s="12" customFormat="1" ht="17.25" customHeight="1">
      <c r="B1840" s="447" t="s">
        <v>70</v>
      </c>
      <c r="C1840" s="448"/>
      <c r="D1840" s="24" t="s">
        <v>16</v>
      </c>
      <c r="E1840" s="25">
        <v>0</v>
      </c>
      <c r="F1840" s="26">
        <v>0</v>
      </c>
      <c r="G1840" s="27">
        <v>2392.5</v>
      </c>
      <c r="H1840" s="28">
        <f t="shared" si="19"/>
        <v>0</v>
      </c>
    </row>
    <row r="1841" spans="2:8" s="12" customFormat="1" ht="15">
      <c r="B1841" s="447" t="s">
        <v>71</v>
      </c>
      <c r="C1841" s="448"/>
      <c r="D1841" s="24" t="s">
        <v>16</v>
      </c>
      <c r="E1841" s="25">
        <v>1</v>
      </c>
      <c r="F1841" s="29">
        <v>0</v>
      </c>
      <c r="G1841" s="30">
        <v>3135</v>
      </c>
      <c r="H1841" s="28">
        <f t="shared" si="19"/>
        <v>3135</v>
      </c>
    </row>
    <row r="1842" spans="2:8" s="12" customFormat="1" ht="15">
      <c r="B1842" s="447" t="s">
        <v>35</v>
      </c>
      <c r="C1842" s="448"/>
      <c r="D1842" s="24" t="s">
        <v>16</v>
      </c>
      <c r="E1842" s="25">
        <v>2</v>
      </c>
      <c r="F1842" s="26">
        <v>0</v>
      </c>
      <c r="G1842" s="27">
        <v>247.5</v>
      </c>
      <c r="H1842" s="28">
        <f t="shared" si="19"/>
        <v>495</v>
      </c>
    </row>
    <row r="1843" spans="2:8" s="12" customFormat="1" ht="15">
      <c r="B1843" s="447" t="s">
        <v>194</v>
      </c>
      <c r="C1843" s="448"/>
      <c r="D1843" s="24" t="s">
        <v>15</v>
      </c>
      <c r="E1843" s="25">
        <v>30</v>
      </c>
      <c r="F1843" s="26">
        <v>0.05</v>
      </c>
      <c r="G1843" s="27">
        <v>16500</v>
      </c>
      <c r="H1843" s="28">
        <f t="shared" si="19"/>
        <v>495825</v>
      </c>
    </row>
    <row r="1844" spans="2:8" s="12" customFormat="1" ht="15">
      <c r="B1844" s="447" t="s">
        <v>195</v>
      </c>
      <c r="C1844" s="448"/>
      <c r="D1844" s="24" t="s">
        <v>15</v>
      </c>
      <c r="E1844" s="25">
        <v>10</v>
      </c>
      <c r="F1844" s="26">
        <v>0.05</v>
      </c>
      <c r="G1844" s="27">
        <v>5775</v>
      </c>
      <c r="H1844" s="28">
        <f t="shared" si="19"/>
        <v>58038.75</v>
      </c>
    </row>
    <row r="1845" spans="2:8" s="12" customFormat="1" ht="15">
      <c r="B1845" s="447" t="s">
        <v>38</v>
      </c>
      <c r="C1845" s="448"/>
      <c r="D1845" s="24" t="s">
        <v>16</v>
      </c>
      <c r="E1845" s="25">
        <v>3</v>
      </c>
      <c r="F1845" s="26">
        <v>0</v>
      </c>
      <c r="G1845" s="27">
        <v>412.5</v>
      </c>
      <c r="H1845" s="28">
        <f t="shared" si="19"/>
        <v>1237.5</v>
      </c>
    </row>
    <row r="1846" spans="2:8" s="12" customFormat="1" ht="15">
      <c r="B1846" s="447" t="s">
        <v>72</v>
      </c>
      <c r="C1846" s="448"/>
      <c r="D1846" s="24" t="s">
        <v>16</v>
      </c>
      <c r="E1846" s="25">
        <v>0.01</v>
      </c>
      <c r="F1846" s="29">
        <v>1E-3</v>
      </c>
      <c r="G1846" s="30">
        <v>3630</v>
      </c>
      <c r="H1846" s="28">
        <f t="shared" si="19"/>
        <v>39.930000000000007</v>
      </c>
    </row>
    <row r="1847" spans="2:8" s="12" customFormat="1" ht="15">
      <c r="B1847" s="447" t="s">
        <v>196</v>
      </c>
      <c r="C1847" s="448"/>
      <c r="D1847" s="24" t="s">
        <v>16</v>
      </c>
      <c r="E1847" s="25">
        <v>1</v>
      </c>
      <c r="F1847" s="26">
        <v>0</v>
      </c>
      <c r="G1847" s="27">
        <v>60225</v>
      </c>
      <c r="H1847" s="28">
        <f t="shared" si="19"/>
        <v>60225</v>
      </c>
    </row>
    <row r="1848" spans="2:8" s="12" customFormat="1" ht="15">
      <c r="B1848" s="447"/>
      <c r="C1848" s="448"/>
      <c r="D1848" s="24"/>
      <c r="E1848" s="31"/>
      <c r="F1848" s="32"/>
      <c r="G1848" s="33" t="s">
        <v>43</v>
      </c>
      <c r="H1848" s="34">
        <f>SUM(H1838:H1847)</f>
        <v>726928.45500000007</v>
      </c>
    </row>
    <row r="1849" spans="2:8" s="12" customFormat="1" ht="15">
      <c r="B1849" s="444" t="s">
        <v>44</v>
      </c>
      <c r="C1849" s="445"/>
      <c r="D1849" s="445"/>
      <c r="E1849" s="445"/>
      <c r="F1849" s="445"/>
      <c r="G1849" s="445"/>
      <c r="H1849" s="446"/>
    </row>
    <row r="1850" spans="2:8" s="12" customFormat="1" ht="15">
      <c r="B1850" s="432" t="s">
        <v>45</v>
      </c>
      <c r="C1850" s="433"/>
      <c r="D1850" s="20" t="s">
        <v>16</v>
      </c>
      <c r="E1850" s="21" t="s">
        <v>27</v>
      </c>
      <c r="F1850" s="22"/>
      <c r="G1850" s="20" t="s">
        <v>29</v>
      </c>
      <c r="H1850" s="23" t="s">
        <v>30</v>
      </c>
    </row>
    <row r="1851" spans="2:8" s="12" customFormat="1" ht="31.5" customHeight="1">
      <c r="B1851" s="432" t="s">
        <v>46</v>
      </c>
      <c r="C1851" s="433"/>
      <c r="D1851" s="24" t="s">
        <v>47</v>
      </c>
      <c r="E1851" s="35">
        <f>0.05/8</f>
        <v>6.2500000000000003E-3</v>
      </c>
      <c r="F1851" s="36"/>
      <c r="G1851" s="37">
        <f>2900000/30</f>
        <v>96666.666666666672</v>
      </c>
      <c r="H1851" s="28">
        <f>+G1851*E1851</f>
        <v>604.16666666666674</v>
      </c>
    </row>
    <row r="1852" spans="2:8" s="12" customFormat="1" ht="15">
      <c r="B1852" s="432" t="s">
        <v>48</v>
      </c>
      <c r="C1852" s="433"/>
      <c r="D1852" s="24" t="s">
        <v>47</v>
      </c>
      <c r="E1852" s="35">
        <f>0.025/8</f>
        <v>3.1250000000000002E-3</v>
      </c>
      <c r="F1852" s="38"/>
      <c r="G1852" s="39">
        <f>1900000/30</f>
        <v>63333.333333333336</v>
      </c>
      <c r="H1852" s="28">
        <f>+G1852*E1852</f>
        <v>197.91666666666669</v>
      </c>
    </row>
    <row r="1853" spans="2:8" s="12" customFormat="1" ht="15">
      <c r="B1853" s="432" t="s">
        <v>49</v>
      </c>
      <c r="C1853" s="433"/>
      <c r="D1853" s="24" t="s">
        <v>47</v>
      </c>
      <c r="E1853" s="35">
        <f>8/8</f>
        <v>1</v>
      </c>
      <c r="F1853" s="38"/>
      <c r="G1853" s="39">
        <f>1600000/30</f>
        <v>53333.333333333336</v>
      </c>
      <c r="H1853" s="28">
        <f>+G1853*E1853</f>
        <v>53333.333333333336</v>
      </c>
    </row>
    <row r="1854" spans="2:8" s="12" customFormat="1" ht="15">
      <c r="B1854" s="432" t="s">
        <v>50</v>
      </c>
      <c r="C1854" s="433"/>
      <c r="D1854" s="24" t="s">
        <v>47</v>
      </c>
      <c r="E1854" s="35">
        <f>8/8</f>
        <v>1</v>
      </c>
      <c r="F1854" s="38"/>
      <c r="G1854" s="39">
        <f>1200000/30</f>
        <v>40000</v>
      </c>
      <c r="H1854" s="28">
        <f>+G1854*E1854</f>
        <v>40000</v>
      </c>
    </row>
    <row r="1855" spans="2:8" s="12" customFormat="1" ht="15">
      <c r="B1855" s="432"/>
      <c r="C1855" s="433"/>
      <c r="D1855" s="40"/>
      <c r="E1855" s="41"/>
      <c r="F1855" s="32"/>
      <c r="G1855" s="33" t="s">
        <v>51</v>
      </c>
      <c r="H1855" s="34">
        <f>SUM(H1851:H1854)</f>
        <v>94135.416666666672</v>
      </c>
    </row>
    <row r="1856" spans="2:8" s="12" customFormat="1" ht="15">
      <c r="B1856" s="444" t="s">
        <v>52</v>
      </c>
      <c r="C1856" s="445"/>
      <c r="D1856" s="445"/>
      <c r="E1856" s="445"/>
      <c r="F1856" s="445"/>
      <c r="G1856" s="445"/>
      <c r="H1856" s="446"/>
    </row>
    <row r="1857" spans="2:9" s="12" customFormat="1" ht="15">
      <c r="B1857" s="432" t="s">
        <v>45</v>
      </c>
      <c r="C1857" s="433"/>
      <c r="D1857" s="20" t="s">
        <v>16</v>
      </c>
      <c r="E1857" s="21" t="s">
        <v>27</v>
      </c>
      <c r="F1857" s="22" t="s">
        <v>53</v>
      </c>
      <c r="G1857" s="20" t="s">
        <v>29</v>
      </c>
      <c r="H1857" s="23" t="s">
        <v>30</v>
      </c>
    </row>
    <row r="1858" spans="2:9" s="12" customFormat="1" ht="30.75" customHeight="1">
      <c r="B1858" s="432" t="s">
        <v>54</v>
      </c>
      <c r="C1858" s="433"/>
      <c r="D1858" s="24" t="s">
        <v>16</v>
      </c>
      <c r="E1858" s="35">
        <v>5.0000000000000001E-3</v>
      </c>
      <c r="F1858" s="42">
        <v>85000</v>
      </c>
      <c r="G1858" s="42">
        <v>85000</v>
      </c>
      <c r="H1858" s="28">
        <f>G1858*E1858</f>
        <v>425</v>
      </c>
    </row>
    <row r="1859" spans="2:9" s="12" customFormat="1" ht="27.75" customHeight="1">
      <c r="B1859" s="432" t="s">
        <v>55</v>
      </c>
      <c r="C1859" s="433"/>
      <c r="D1859" s="24" t="s">
        <v>16</v>
      </c>
      <c r="E1859" s="43">
        <v>5.0000000000000001E-3</v>
      </c>
      <c r="F1859" s="44">
        <v>170000</v>
      </c>
      <c r="G1859" s="44">
        <v>170000</v>
      </c>
      <c r="H1859" s="28">
        <f>G1859*E1859</f>
        <v>850</v>
      </c>
    </row>
    <row r="1860" spans="2:9" s="12" customFormat="1" ht="15">
      <c r="B1860" s="432"/>
      <c r="C1860" s="433"/>
      <c r="D1860" s="24"/>
      <c r="E1860" s="43"/>
      <c r="F1860" s="45"/>
      <c r="G1860" s="46"/>
      <c r="H1860" s="28"/>
    </row>
    <row r="1861" spans="2:9" s="12" customFormat="1" ht="15">
      <c r="B1861" s="432"/>
      <c r="C1861" s="433"/>
      <c r="D1861" s="24"/>
      <c r="E1861" s="43"/>
      <c r="F1861" s="45"/>
      <c r="G1861" s="46"/>
      <c r="H1861" s="28"/>
    </row>
    <row r="1862" spans="2:9" s="12" customFormat="1" ht="30">
      <c r="B1862" s="432"/>
      <c r="C1862" s="433"/>
      <c r="D1862" s="47"/>
      <c r="E1862" s="48"/>
      <c r="F1862" s="32"/>
      <c r="G1862" s="33" t="s">
        <v>56</v>
      </c>
      <c r="H1862" s="34">
        <f>SUM(H1858:H1861)</f>
        <v>1275</v>
      </c>
    </row>
    <row r="1863" spans="2:9" s="12" customFormat="1" ht="15">
      <c r="B1863" s="444" t="s">
        <v>57</v>
      </c>
      <c r="C1863" s="445"/>
      <c r="D1863" s="445"/>
      <c r="E1863" s="445"/>
      <c r="F1863" s="445"/>
      <c r="G1863" s="445"/>
      <c r="H1863" s="446"/>
    </row>
    <row r="1864" spans="2:9" s="12" customFormat="1" ht="30">
      <c r="B1864" s="432" t="s">
        <v>45</v>
      </c>
      <c r="C1864" s="433"/>
      <c r="D1864" s="20" t="s">
        <v>16</v>
      </c>
      <c r="E1864" s="21" t="s">
        <v>27</v>
      </c>
      <c r="F1864" s="22" t="s">
        <v>58</v>
      </c>
      <c r="G1864" s="20" t="s">
        <v>29</v>
      </c>
      <c r="H1864" s="23" t="s">
        <v>30</v>
      </c>
    </row>
    <row r="1865" spans="2:9" s="12" customFormat="1" ht="33.75" customHeight="1">
      <c r="B1865" s="432" t="s">
        <v>59</v>
      </c>
      <c r="C1865" s="433"/>
      <c r="D1865" s="24" t="s">
        <v>16</v>
      </c>
      <c r="E1865" s="35">
        <v>5.0000000000000001E-3</v>
      </c>
      <c r="F1865" s="42">
        <v>180000</v>
      </c>
      <c r="G1865" s="42">
        <v>180000</v>
      </c>
      <c r="H1865" s="28">
        <f>G1865*E1865</f>
        <v>900</v>
      </c>
    </row>
    <row r="1866" spans="2:9" s="12" customFormat="1" ht="31.5" customHeight="1">
      <c r="B1866" s="432" t="s">
        <v>60</v>
      </c>
      <c r="C1866" s="433"/>
      <c r="D1866" s="24" t="s">
        <v>16</v>
      </c>
      <c r="E1866" s="35">
        <v>5.0000000000000001E-3</v>
      </c>
      <c r="F1866" s="42">
        <v>6000</v>
      </c>
      <c r="G1866" s="42">
        <v>6000</v>
      </c>
      <c r="H1866" s="28">
        <f>G1866*E1866</f>
        <v>30</v>
      </c>
    </row>
    <row r="1867" spans="2:9" s="12" customFormat="1" ht="15">
      <c r="B1867" s="49"/>
      <c r="C1867" s="50"/>
      <c r="D1867" s="24"/>
      <c r="E1867" s="35"/>
      <c r="F1867" s="51"/>
      <c r="G1867" s="52"/>
      <c r="H1867" s="28"/>
    </row>
    <row r="1868" spans="2:9" s="12" customFormat="1" ht="15">
      <c r="B1868" s="432"/>
      <c r="C1868" s="436"/>
      <c r="D1868" s="20"/>
      <c r="E1868" s="35"/>
      <c r="F1868" s="51"/>
      <c r="G1868" s="52"/>
      <c r="H1868" s="28"/>
    </row>
    <row r="1869" spans="2:9" s="12" customFormat="1" ht="15">
      <c r="B1869" s="432"/>
      <c r="C1869" s="436"/>
      <c r="D1869" s="20"/>
      <c r="E1869" s="53"/>
      <c r="F1869" s="437" t="s">
        <v>61</v>
      </c>
      <c r="G1869" s="438"/>
      <c r="H1869" s="54">
        <f>SUM(H1865:H1868)</f>
        <v>930</v>
      </c>
      <c r="I1869" s="55">
        <f>H1869+H1862+H1855</f>
        <v>96340.416666666672</v>
      </c>
    </row>
    <row r="1870" spans="2:9" s="14" customFormat="1" ht="15">
      <c r="B1870" s="439" t="s">
        <v>62</v>
      </c>
      <c r="C1870" s="440"/>
      <c r="D1870" s="440"/>
      <c r="E1870" s="440"/>
      <c r="F1870" s="440"/>
      <c r="G1870" s="441"/>
      <c r="H1870" s="56">
        <f>H1869+H1862+H1855+H1848</f>
        <v>823268.8716666667</v>
      </c>
    </row>
    <row r="1871" spans="2:9" s="12" customFormat="1" ht="15">
      <c r="B1871" s="57"/>
      <c r="C1871" s="442"/>
      <c r="D1871" s="442"/>
      <c r="E1871" s="442"/>
      <c r="F1871" s="442"/>
      <c r="G1871" s="442"/>
      <c r="H1871" s="443"/>
    </row>
    <row r="1872" spans="2:9" s="14" customFormat="1" ht="15">
      <c r="B1872" s="432" t="s">
        <v>63</v>
      </c>
      <c r="C1872" s="433"/>
      <c r="D1872" s="58"/>
      <c r="E1872" s="434" t="s">
        <v>64</v>
      </c>
      <c r="F1872" s="435"/>
      <c r="G1872" s="59">
        <v>0.08</v>
      </c>
      <c r="H1872" s="60">
        <f>G1872*H1870</f>
        <v>65861.50973333334</v>
      </c>
    </row>
    <row r="1873" spans="2:8" s="14" customFormat="1" ht="15">
      <c r="B1873" s="432" t="s">
        <v>65</v>
      </c>
      <c r="C1873" s="433"/>
      <c r="D1873" s="58"/>
      <c r="E1873" s="434" t="s">
        <v>64</v>
      </c>
      <c r="F1873" s="435"/>
      <c r="G1873" s="59">
        <v>0.03</v>
      </c>
      <c r="H1873" s="60">
        <f>H1870*G1873</f>
        <v>24698.066149999999</v>
      </c>
    </row>
    <row r="1874" spans="2:8" s="14" customFormat="1" ht="15">
      <c r="B1874" s="432" t="s">
        <v>66</v>
      </c>
      <c r="C1874" s="433"/>
      <c r="D1874" s="58"/>
      <c r="E1874" s="434" t="s">
        <v>64</v>
      </c>
      <c r="F1874" s="435"/>
      <c r="G1874" s="59">
        <v>0.05</v>
      </c>
      <c r="H1874" s="60">
        <f>G1874*H1870</f>
        <v>41163.443583333341</v>
      </c>
    </row>
    <row r="1875" spans="2:8" s="12" customFormat="1" ht="15">
      <c r="B1875" s="429" t="s">
        <v>67</v>
      </c>
      <c r="C1875" s="430"/>
      <c r="D1875" s="430"/>
      <c r="E1875" s="430"/>
      <c r="F1875" s="430"/>
      <c r="G1875" s="431"/>
      <c r="H1875" s="61">
        <f>+H1874+H1873+H1872+H1870</f>
        <v>954991.89113333332</v>
      </c>
    </row>
    <row r="1877" spans="2:8" s="12" customFormat="1" ht="15">
      <c r="B1877" s="449" t="s">
        <v>21</v>
      </c>
      <c r="C1877" s="449"/>
      <c r="D1877" s="449"/>
      <c r="E1877" s="449"/>
      <c r="F1877" s="449"/>
      <c r="G1877" s="449"/>
      <c r="H1877" s="13" t="s">
        <v>22</v>
      </c>
    </row>
    <row r="1878" spans="2:8" s="14" customFormat="1" ht="39" customHeight="1">
      <c r="B1878" s="450" t="s">
        <v>197</v>
      </c>
      <c r="C1878" s="450"/>
      <c r="D1878" s="450"/>
      <c r="E1878" s="450"/>
      <c r="F1878" s="450"/>
      <c r="G1878" s="450"/>
      <c r="H1878" s="15" t="s">
        <v>24</v>
      </c>
    </row>
    <row r="1879" spans="2:8" s="12" customFormat="1" ht="15">
      <c r="B1879" s="16"/>
      <c r="C1879" s="17"/>
      <c r="D1879" s="17"/>
      <c r="E1879" s="18"/>
      <c r="F1879" s="17"/>
      <c r="G1879" s="17"/>
      <c r="H1879" s="19"/>
    </row>
    <row r="1880" spans="2:8" s="12" customFormat="1" ht="15">
      <c r="B1880" s="444" t="s">
        <v>25</v>
      </c>
      <c r="C1880" s="445"/>
      <c r="D1880" s="445"/>
      <c r="E1880" s="445"/>
      <c r="F1880" s="445"/>
      <c r="G1880" s="445"/>
      <c r="H1880" s="446"/>
    </row>
    <row r="1881" spans="2:8" s="12" customFormat="1" ht="15">
      <c r="B1881" s="451" t="s">
        <v>26</v>
      </c>
      <c r="C1881" s="452"/>
      <c r="D1881" s="20" t="s">
        <v>16</v>
      </c>
      <c r="E1881" s="21" t="s">
        <v>27</v>
      </c>
      <c r="F1881" s="22" t="s">
        <v>28</v>
      </c>
      <c r="G1881" s="20" t="s">
        <v>29</v>
      </c>
      <c r="H1881" s="23" t="s">
        <v>30</v>
      </c>
    </row>
    <row r="1882" spans="2:8" s="12" customFormat="1" ht="15">
      <c r="B1882" s="447" t="s">
        <v>69</v>
      </c>
      <c r="C1882" s="448"/>
      <c r="D1882" s="24" t="s">
        <v>15</v>
      </c>
      <c r="E1882" s="25">
        <v>1.5</v>
      </c>
      <c r="F1882" s="26">
        <v>0.05</v>
      </c>
      <c r="G1882" s="27">
        <v>2475</v>
      </c>
      <c r="H1882" s="28">
        <f t="shared" ref="H1882:H1891" si="20">+G1882*E1882+(G1882*F1882)</f>
        <v>3836.25</v>
      </c>
    </row>
    <row r="1883" spans="2:8" s="12" customFormat="1" ht="15">
      <c r="B1883" s="447" t="s">
        <v>32</v>
      </c>
      <c r="C1883" s="448"/>
      <c r="D1883" s="24" t="s">
        <v>16</v>
      </c>
      <c r="E1883" s="25">
        <v>2</v>
      </c>
      <c r="F1883" s="26">
        <v>0</v>
      </c>
      <c r="G1883" s="27">
        <v>907.5</v>
      </c>
      <c r="H1883" s="28">
        <f t="shared" si="20"/>
        <v>1815</v>
      </c>
    </row>
    <row r="1884" spans="2:8" s="12" customFormat="1" ht="17.25" customHeight="1">
      <c r="B1884" s="447" t="s">
        <v>70</v>
      </c>
      <c r="C1884" s="448"/>
      <c r="D1884" s="24" t="s">
        <v>16</v>
      </c>
      <c r="E1884" s="25">
        <v>0.5</v>
      </c>
      <c r="F1884" s="26">
        <v>0</v>
      </c>
      <c r="G1884" s="27">
        <v>2392.5</v>
      </c>
      <c r="H1884" s="28">
        <f t="shared" si="20"/>
        <v>1196.25</v>
      </c>
    </row>
    <row r="1885" spans="2:8" s="12" customFormat="1" ht="17.25" customHeight="1">
      <c r="B1885" s="447" t="s">
        <v>71</v>
      </c>
      <c r="C1885" s="448"/>
      <c r="D1885" s="24" t="s">
        <v>16</v>
      </c>
      <c r="E1885" s="25">
        <v>0.5</v>
      </c>
      <c r="F1885" s="29">
        <v>0</v>
      </c>
      <c r="G1885" s="30">
        <v>3135</v>
      </c>
      <c r="H1885" s="28">
        <f t="shared" si="20"/>
        <v>1567.5</v>
      </c>
    </row>
    <row r="1886" spans="2:8" s="12" customFormat="1" ht="15">
      <c r="B1886" s="447" t="s">
        <v>35</v>
      </c>
      <c r="C1886" s="448"/>
      <c r="D1886" s="24" t="s">
        <v>16</v>
      </c>
      <c r="E1886" s="25">
        <v>2</v>
      </c>
      <c r="F1886" s="26">
        <v>0</v>
      </c>
      <c r="G1886" s="27">
        <v>247.5</v>
      </c>
      <c r="H1886" s="28">
        <f t="shared" si="20"/>
        <v>495</v>
      </c>
    </row>
    <row r="1887" spans="2:8" s="12" customFormat="1" ht="15">
      <c r="B1887" s="447" t="s">
        <v>188</v>
      </c>
      <c r="C1887" s="448"/>
      <c r="D1887" s="24" t="s">
        <v>15</v>
      </c>
      <c r="E1887" s="25">
        <v>3</v>
      </c>
      <c r="F1887" s="26">
        <v>0.05</v>
      </c>
      <c r="G1887" s="27">
        <v>2392.5</v>
      </c>
      <c r="H1887" s="28">
        <f t="shared" si="20"/>
        <v>7297.125</v>
      </c>
    </row>
    <row r="1888" spans="2:8" s="12" customFormat="1" ht="15">
      <c r="B1888" s="447" t="s">
        <v>37</v>
      </c>
      <c r="C1888" s="448"/>
      <c r="D1888" s="24" t="s">
        <v>15</v>
      </c>
      <c r="E1888" s="25">
        <v>1.5</v>
      </c>
      <c r="F1888" s="26">
        <v>0.05</v>
      </c>
      <c r="G1888" s="27">
        <v>1567.5</v>
      </c>
      <c r="H1888" s="28">
        <f t="shared" si="20"/>
        <v>2429.625</v>
      </c>
    </row>
    <row r="1889" spans="2:8" s="12" customFormat="1" ht="15">
      <c r="B1889" s="447" t="s">
        <v>38</v>
      </c>
      <c r="C1889" s="448"/>
      <c r="D1889" s="24" t="s">
        <v>16</v>
      </c>
      <c r="E1889" s="25">
        <v>3</v>
      </c>
      <c r="F1889" s="26">
        <v>0</v>
      </c>
      <c r="G1889" s="27">
        <v>412.5</v>
      </c>
      <c r="H1889" s="28">
        <f t="shared" si="20"/>
        <v>1237.5</v>
      </c>
    </row>
    <row r="1890" spans="2:8" s="12" customFormat="1" ht="15">
      <c r="B1890" s="447" t="s">
        <v>72</v>
      </c>
      <c r="C1890" s="448"/>
      <c r="D1890" s="24" t="s">
        <v>16</v>
      </c>
      <c r="E1890" s="25">
        <v>0.01</v>
      </c>
      <c r="F1890" s="29">
        <v>1E-3</v>
      </c>
      <c r="G1890" s="30">
        <v>3630</v>
      </c>
      <c r="H1890" s="28">
        <f t="shared" si="20"/>
        <v>39.930000000000007</v>
      </c>
    </row>
    <row r="1891" spans="2:8" s="12" customFormat="1" ht="15">
      <c r="B1891" s="447" t="s">
        <v>79</v>
      </c>
      <c r="C1891" s="448"/>
      <c r="D1891" s="24" t="s">
        <v>16</v>
      </c>
      <c r="E1891" s="25">
        <v>1</v>
      </c>
      <c r="F1891" s="26">
        <v>0</v>
      </c>
      <c r="G1891" s="27">
        <v>6682.5</v>
      </c>
      <c r="H1891" s="28">
        <f t="shared" si="20"/>
        <v>6682.5</v>
      </c>
    </row>
    <row r="1892" spans="2:8" s="12" customFormat="1" ht="15">
      <c r="B1892" s="447"/>
      <c r="C1892" s="448"/>
      <c r="D1892" s="24"/>
      <c r="E1892" s="31"/>
      <c r="F1892" s="32"/>
      <c r="G1892" s="33" t="s">
        <v>43</v>
      </c>
      <c r="H1892" s="34">
        <f>SUM(H1882:H1891)</f>
        <v>26596.68</v>
      </c>
    </row>
    <row r="1893" spans="2:8" s="12" customFormat="1" ht="15">
      <c r="B1893" s="444" t="s">
        <v>44</v>
      </c>
      <c r="C1893" s="445"/>
      <c r="D1893" s="445"/>
      <c r="E1893" s="445"/>
      <c r="F1893" s="445"/>
      <c r="G1893" s="445"/>
      <c r="H1893" s="446"/>
    </row>
    <row r="1894" spans="2:8" s="12" customFormat="1" ht="15">
      <c r="B1894" s="432" t="s">
        <v>45</v>
      </c>
      <c r="C1894" s="433"/>
      <c r="D1894" s="20" t="s">
        <v>16</v>
      </c>
      <c r="E1894" s="21" t="s">
        <v>27</v>
      </c>
      <c r="F1894" s="22"/>
      <c r="G1894" s="20" t="s">
        <v>29</v>
      </c>
      <c r="H1894" s="23" t="s">
        <v>30</v>
      </c>
    </row>
    <row r="1895" spans="2:8" s="12" customFormat="1" ht="31.5" customHeight="1">
      <c r="B1895" s="432" t="s">
        <v>46</v>
      </c>
      <c r="C1895" s="433"/>
      <c r="D1895" s="24" t="s">
        <v>47</v>
      </c>
      <c r="E1895" s="35">
        <f>0.05/8</f>
        <v>6.2500000000000003E-3</v>
      </c>
      <c r="F1895" s="36"/>
      <c r="G1895" s="37">
        <f>2900000/30</f>
        <v>96666.666666666672</v>
      </c>
      <c r="H1895" s="28">
        <f>+G1895*E1895</f>
        <v>604.16666666666674</v>
      </c>
    </row>
    <row r="1896" spans="2:8" s="12" customFormat="1" ht="15">
      <c r="B1896" s="432" t="s">
        <v>48</v>
      </c>
      <c r="C1896" s="433"/>
      <c r="D1896" s="24" t="s">
        <v>47</v>
      </c>
      <c r="E1896" s="35">
        <f>0.025/8</f>
        <v>3.1250000000000002E-3</v>
      </c>
      <c r="F1896" s="38"/>
      <c r="G1896" s="39">
        <f>1900000/30</f>
        <v>63333.333333333336</v>
      </c>
      <c r="H1896" s="28">
        <f>+G1896*E1896</f>
        <v>197.91666666666669</v>
      </c>
    </row>
    <row r="1897" spans="2:8" s="12" customFormat="1" ht="15">
      <c r="B1897" s="432" t="s">
        <v>49</v>
      </c>
      <c r="C1897" s="433"/>
      <c r="D1897" s="24" t="s">
        <v>47</v>
      </c>
      <c r="E1897" s="35">
        <f>2.5/8</f>
        <v>0.3125</v>
      </c>
      <c r="F1897" s="38"/>
      <c r="G1897" s="39">
        <f>1600000/30</f>
        <v>53333.333333333336</v>
      </c>
      <c r="H1897" s="28">
        <f>+G1897*E1897</f>
        <v>16666.666666666668</v>
      </c>
    </row>
    <row r="1898" spans="2:8" s="12" customFormat="1" ht="15">
      <c r="B1898" s="432" t="s">
        <v>50</v>
      </c>
      <c r="C1898" s="433"/>
      <c r="D1898" s="24" t="s">
        <v>47</v>
      </c>
      <c r="E1898" s="35">
        <f>2.5/8</f>
        <v>0.3125</v>
      </c>
      <c r="F1898" s="38"/>
      <c r="G1898" s="39">
        <f>1200000/30</f>
        <v>40000</v>
      </c>
      <c r="H1898" s="28">
        <f>+G1898*E1898</f>
        <v>12500</v>
      </c>
    </row>
    <row r="1899" spans="2:8" s="12" customFormat="1" ht="15">
      <c r="B1899" s="432"/>
      <c r="C1899" s="433"/>
      <c r="D1899" s="40"/>
      <c r="E1899" s="41"/>
      <c r="F1899" s="32"/>
      <c r="G1899" s="33" t="s">
        <v>51</v>
      </c>
      <c r="H1899" s="34">
        <f>SUM(H1895:H1898)</f>
        <v>29968.75</v>
      </c>
    </row>
    <row r="1900" spans="2:8" s="12" customFormat="1" ht="15">
      <c r="B1900" s="444" t="s">
        <v>52</v>
      </c>
      <c r="C1900" s="445"/>
      <c r="D1900" s="445"/>
      <c r="E1900" s="445"/>
      <c r="F1900" s="445"/>
      <c r="G1900" s="445"/>
      <c r="H1900" s="446"/>
    </row>
    <row r="1901" spans="2:8" s="12" customFormat="1" ht="15">
      <c r="B1901" s="432" t="s">
        <v>45</v>
      </c>
      <c r="C1901" s="433"/>
      <c r="D1901" s="20" t="s">
        <v>16</v>
      </c>
      <c r="E1901" s="21" t="s">
        <v>27</v>
      </c>
      <c r="F1901" s="22" t="s">
        <v>53</v>
      </c>
      <c r="G1901" s="20" t="s">
        <v>29</v>
      </c>
      <c r="H1901" s="23" t="s">
        <v>30</v>
      </c>
    </row>
    <row r="1902" spans="2:8" s="12" customFormat="1" ht="30.75" customHeight="1">
      <c r="B1902" s="432" t="s">
        <v>54</v>
      </c>
      <c r="C1902" s="433"/>
      <c r="D1902" s="24" t="s">
        <v>16</v>
      </c>
      <c r="E1902" s="35">
        <v>5.0000000000000001E-3</v>
      </c>
      <c r="F1902" s="42">
        <v>85000</v>
      </c>
      <c r="G1902" s="42">
        <v>85000</v>
      </c>
      <c r="H1902" s="28">
        <f>G1902*E1902</f>
        <v>425</v>
      </c>
    </row>
    <row r="1903" spans="2:8" s="12" customFormat="1" ht="27.75" customHeight="1">
      <c r="B1903" s="432" t="s">
        <v>55</v>
      </c>
      <c r="C1903" s="433"/>
      <c r="D1903" s="24" t="s">
        <v>16</v>
      </c>
      <c r="E1903" s="43">
        <v>5.0000000000000001E-3</v>
      </c>
      <c r="F1903" s="44">
        <v>170000</v>
      </c>
      <c r="G1903" s="44">
        <v>170000</v>
      </c>
      <c r="H1903" s="28">
        <f>G1903*E1903</f>
        <v>850</v>
      </c>
    </row>
    <row r="1904" spans="2:8" s="12" customFormat="1" ht="15">
      <c r="B1904" s="432"/>
      <c r="C1904" s="433"/>
      <c r="D1904" s="24"/>
      <c r="E1904" s="43"/>
      <c r="F1904" s="45"/>
      <c r="G1904" s="46"/>
      <c r="H1904" s="28"/>
    </row>
    <row r="1905" spans="2:9" s="12" customFormat="1" ht="15">
      <c r="B1905" s="432"/>
      <c r="C1905" s="433"/>
      <c r="D1905" s="24"/>
      <c r="E1905" s="43"/>
      <c r="F1905" s="45"/>
      <c r="G1905" s="46"/>
      <c r="H1905" s="28"/>
    </row>
    <row r="1906" spans="2:9" s="12" customFormat="1" ht="30">
      <c r="B1906" s="432"/>
      <c r="C1906" s="433"/>
      <c r="D1906" s="47"/>
      <c r="E1906" s="48"/>
      <c r="F1906" s="32"/>
      <c r="G1906" s="33" t="s">
        <v>56</v>
      </c>
      <c r="H1906" s="34">
        <f>SUM(H1902:H1905)</f>
        <v>1275</v>
      </c>
    </row>
    <row r="1907" spans="2:9" s="12" customFormat="1" ht="15">
      <c r="B1907" s="444" t="s">
        <v>57</v>
      </c>
      <c r="C1907" s="445"/>
      <c r="D1907" s="445"/>
      <c r="E1907" s="445"/>
      <c r="F1907" s="445"/>
      <c r="G1907" s="445"/>
      <c r="H1907" s="446"/>
    </row>
    <row r="1908" spans="2:9" s="12" customFormat="1" ht="30">
      <c r="B1908" s="432" t="s">
        <v>45</v>
      </c>
      <c r="C1908" s="433"/>
      <c r="D1908" s="20" t="s">
        <v>16</v>
      </c>
      <c r="E1908" s="21" t="s">
        <v>27</v>
      </c>
      <c r="F1908" s="22" t="s">
        <v>58</v>
      </c>
      <c r="G1908" s="20" t="s">
        <v>29</v>
      </c>
      <c r="H1908" s="23" t="s">
        <v>30</v>
      </c>
    </row>
    <row r="1909" spans="2:9" s="12" customFormat="1" ht="33.75" customHeight="1">
      <c r="B1909" s="432" t="s">
        <v>59</v>
      </c>
      <c r="C1909" s="433"/>
      <c r="D1909" s="24" t="s">
        <v>16</v>
      </c>
      <c r="E1909" s="35">
        <v>5.0000000000000001E-3</v>
      </c>
      <c r="F1909" s="42">
        <v>180000</v>
      </c>
      <c r="G1909" s="42">
        <v>180000</v>
      </c>
      <c r="H1909" s="28">
        <f>G1909*E1909</f>
        <v>900</v>
      </c>
    </row>
    <row r="1910" spans="2:9" s="12" customFormat="1" ht="31.5" customHeight="1">
      <c r="B1910" s="432" t="s">
        <v>60</v>
      </c>
      <c r="C1910" s="433"/>
      <c r="D1910" s="24" t="s">
        <v>16</v>
      </c>
      <c r="E1910" s="35">
        <v>5.0000000000000001E-3</v>
      </c>
      <c r="F1910" s="42">
        <v>6000</v>
      </c>
      <c r="G1910" s="42">
        <v>6000</v>
      </c>
      <c r="H1910" s="28">
        <f>G1910*E1910</f>
        <v>30</v>
      </c>
    </row>
    <row r="1911" spans="2:9" s="12" customFormat="1" ht="15">
      <c r="B1911" s="49"/>
      <c r="C1911" s="50"/>
      <c r="D1911" s="24"/>
      <c r="E1911" s="35"/>
      <c r="F1911" s="51"/>
      <c r="G1911" s="52"/>
      <c r="H1911" s="28"/>
    </row>
    <row r="1912" spans="2:9" s="12" customFormat="1" ht="15">
      <c r="B1912" s="432"/>
      <c r="C1912" s="436"/>
      <c r="D1912" s="20"/>
      <c r="E1912" s="35"/>
      <c r="F1912" s="51"/>
      <c r="G1912" s="52"/>
      <c r="H1912" s="28"/>
    </row>
    <row r="1913" spans="2:9" s="12" customFormat="1" ht="15">
      <c r="B1913" s="432"/>
      <c r="C1913" s="436"/>
      <c r="D1913" s="20"/>
      <c r="E1913" s="53"/>
      <c r="F1913" s="437" t="s">
        <v>61</v>
      </c>
      <c r="G1913" s="438"/>
      <c r="H1913" s="54">
        <f>SUM(H1909:H1912)</f>
        <v>930</v>
      </c>
      <c r="I1913" s="55">
        <f>H1913+H1906+H1899</f>
        <v>32173.75</v>
      </c>
    </row>
    <row r="1914" spans="2:9" s="14" customFormat="1" ht="15">
      <c r="B1914" s="439" t="s">
        <v>62</v>
      </c>
      <c r="C1914" s="440"/>
      <c r="D1914" s="440"/>
      <c r="E1914" s="440"/>
      <c r="F1914" s="440"/>
      <c r="G1914" s="441"/>
      <c r="H1914" s="56">
        <f>H1913+H1906+H1899+H1892</f>
        <v>58770.43</v>
      </c>
    </row>
    <row r="1915" spans="2:9" s="12" customFormat="1" ht="15">
      <c r="B1915" s="57"/>
      <c r="C1915" s="442"/>
      <c r="D1915" s="442"/>
      <c r="E1915" s="442"/>
      <c r="F1915" s="442"/>
      <c r="G1915" s="442"/>
      <c r="H1915" s="443"/>
    </row>
    <row r="1916" spans="2:9" s="14" customFormat="1" ht="15">
      <c r="B1916" s="432" t="s">
        <v>63</v>
      </c>
      <c r="C1916" s="433"/>
      <c r="D1916" s="58"/>
      <c r="E1916" s="434" t="s">
        <v>64</v>
      </c>
      <c r="F1916" s="435"/>
      <c r="G1916" s="59">
        <v>0.08</v>
      </c>
      <c r="H1916" s="60">
        <f>G1916*H1914</f>
        <v>4701.6343999999999</v>
      </c>
    </row>
    <row r="1917" spans="2:9" s="14" customFormat="1" ht="15">
      <c r="B1917" s="432" t="s">
        <v>65</v>
      </c>
      <c r="C1917" s="433"/>
      <c r="D1917" s="58"/>
      <c r="E1917" s="434" t="s">
        <v>64</v>
      </c>
      <c r="F1917" s="435"/>
      <c r="G1917" s="59">
        <v>0.03</v>
      </c>
      <c r="H1917" s="60">
        <f>H1914*G1917</f>
        <v>1763.1128999999999</v>
      </c>
    </row>
    <row r="1918" spans="2:9" s="14" customFormat="1" ht="15">
      <c r="B1918" s="432" t="s">
        <v>66</v>
      </c>
      <c r="C1918" s="433"/>
      <c r="D1918" s="58"/>
      <c r="E1918" s="434" t="s">
        <v>64</v>
      </c>
      <c r="F1918" s="435"/>
      <c r="G1918" s="59">
        <v>0.05</v>
      </c>
      <c r="H1918" s="60">
        <f>G1918*H1914</f>
        <v>2938.5215000000003</v>
      </c>
    </row>
    <row r="1919" spans="2:9" s="12" customFormat="1" ht="15">
      <c r="B1919" s="429" t="s">
        <v>67</v>
      </c>
      <c r="C1919" s="430"/>
      <c r="D1919" s="430"/>
      <c r="E1919" s="430"/>
      <c r="F1919" s="430"/>
      <c r="G1919" s="431"/>
      <c r="H1919" s="61">
        <f>+H1918+H1917+H1916+H1914</f>
        <v>68173.698799999998</v>
      </c>
    </row>
    <row r="1921" spans="2:8" s="12" customFormat="1" ht="15">
      <c r="B1921" s="449" t="s">
        <v>21</v>
      </c>
      <c r="C1921" s="449"/>
      <c r="D1921" s="449"/>
      <c r="E1921" s="449"/>
      <c r="F1921" s="449"/>
      <c r="G1921" s="449"/>
      <c r="H1921" s="13" t="s">
        <v>22</v>
      </c>
    </row>
    <row r="1922" spans="2:8" s="14" customFormat="1" ht="39" customHeight="1">
      <c r="B1922" s="450" t="s">
        <v>198</v>
      </c>
      <c r="C1922" s="450"/>
      <c r="D1922" s="450"/>
      <c r="E1922" s="450"/>
      <c r="F1922" s="450"/>
      <c r="G1922" s="450"/>
      <c r="H1922" s="15" t="s">
        <v>24</v>
      </c>
    </row>
    <row r="1923" spans="2:8" s="12" customFormat="1" ht="15">
      <c r="B1923" s="16"/>
      <c r="C1923" s="17"/>
      <c r="D1923" s="17"/>
      <c r="E1923" s="18"/>
      <c r="F1923" s="17"/>
      <c r="G1923" s="17"/>
      <c r="H1923" s="19"/>
    </row>
    <row r="1924" spans="2:8" s="12" customFormat="1" ht="15">
      <c r="B1924" s="444" t="s">
        <v>25</v>
      </c>
      <c r="C1924" s="445"/>
      <c r="D1924" s="445"/>
      <c r="E1924" s="445"/>
      <c r="F1924" s="445"/>
      <c r="G1924" s="445"/>
      <c r="H1924" s="446"/>
    </row>
    <row r="1925" spans="2:8" s="12" customFormat="1" ht="15">
      <c r="B1925" s="451" t="s">
        <v>26</v>
      </c>
      <c r="C1925" s="452"/>
      <c r="D1925" s="20" t="s">
        <v>16</v>
      </c>
      <c r="E1925" s="21" t="s">
        <v>27</v>
      </c>
      <c r="F1925" s="22" t="s">
        <v>28</v>
      </c>
      <c r="G1925" s="20" t="s">
        <v>29</v>
      </c>
      <c r="H1925" s="23" t="s">
        <v>30</v>
      </c>
    </row>
    <row r="1926" spans="2:8" s="12" customFormat="1" ht="15">
      <c r="B1926" s="447" t="s">
        <v>69</v>
      </c>
      <c r="C1926" s="448"/>
      <c r="D1926" s="24" t="s">
        <v>15</v>
      </c>
      <c r="E1926" s="25">
        <v>1.5</v>
      </c>
      <c r="F1926" s="26">
        <v>0.05</v>
      </c>
      <c r="G1926" s="27">
        <v>2475</v>
      </c>
      <c r="H1926" s="28">
        <f t="shared" ref="H1926:H1935" si="21">+G1926*E1926+(G1926*F1926)</f>
        <v>3836.25</v>
      </c>
    </row>
    <row r="1927" spans="2:8" s="12" customFormat="1" ht="15">
      <c r="B1927" s="447" t="s">
        <v>32</v>
      </c>
      <c r="C1927" s="448"/>
      <c r="D1927" s="24" t="s">
        <v>16</v>
      </c>
      <c r="E1927" s="25">
        <v>2</v>
      </c>
      <c r="F1927" s="26">
        <v>0</v>
      </c>
      <c r="G1927" s="27">
        <v>907.5</v>
      </c>
      <c r="H1927" s="28">
        <f t="shared" si="21"/>
        <v>1815</v>
      </c>
    </row>
    <row r="1928" spans="2:8" s="12" customFormat="1" ht="17.25" customHeight="1">
      <c r="B1928" s="447" t="s">
        <v>70</v>
      </c>
      <c r="C1928" s="448"/>
      <c r="D1928" s="24" t="s">
        <v>16</v>
      </c>
      <c r="E1928" s="25">
        <v>0.5</v>
      </c>
      <c r="F1928" s="26">
        <v>0</v>
      </c>
      <c r="G1928" s="27">
        <v>2392.5</v>
      </c>
      <c r="H1928" s="28">
        <f t="shared" si="21"/>
        <v>1196.25</v>
      </c>
    </row>
    <row r="1929" spans="2:8" s="12" customFormat="1" ht="17.25" customHeight="1">
      <c r="B1929" s="447" t="s">
        <v>71</v>
      </c>
      <c r="C1929" s="448"/>
      <c r="D1929" s="24" t="s">
        <v>16</v>
      </c>
      <c r="E1929" s="25">
        <v>0.5</v>
      </c>
      <c r="F1929" s="29">
        <v>0</v>
      </c>
      <c r="G1929" s="30">
        <v>3135</v>
      </c>
      <c r="H1929" s="28">
        <f t="shared" si="21"/>
        <v>1567.5</v>
      </c>
    </row>
    <row r="1930" spans="2:8" s="12" customFormat="1" ht="15">
      <c r="B1930" s="447" t="s">
        <v>35</v>
      </c>
      <c r="C1930" s="448"/>
      <c r="D1930" s="24" t="s">
        <v>16</v>
      </c>
      <c r="E1930" s="25">
        <v>2</v>
      </c>
      <c r="F1930" s="26">
        <v>0</v>
      </c>
      <c r="G1930" s="27">
        <v>247.5</v>
      </c>
      <c r="H1930" s="28">
        <f t="shared" si="21"/>
        <v>495</v>
      </c>
    </row>
    <row r="1931" spans="2:8" s="12" customFormat="1" ht="15">
      <c r="B1931" s="447" t="s">
        <v>188</v>
      </c>
      <c r="C1931" s="448"/>
      <c r="D1931" s="24" t="s">
        <v>15</v>
      </c>
      <c r="E1931" s="25">
        <v>4.5</v>
      </c>
      <c r="F1931" s="26">
        <v>0.05</v>
      </c>
      <c r="G1931" s="27">
        <v>2392.5</v>
      </c>
      <c r="H1931" s="28">
        <f t="shared" si="21"/>
        <v>10885.875</v>
      </c>
    </row>
    <row r="1932" spans="2:8" s="12" customFormat="1" ht="15">
      <c r="B1932" s="447" t="s">
        <v>37</v>
      </c>
      <c r="C1932" s="448"/>
      <c r="D1932" s="24" t="s">
        <v>15</v>
      </c>
      <c r="E1932" s="25">
        <v>1.5</v>
      </c>
      <c r="F1932" s="26">
        <v>0.05</v>
      </c>
      <c r="G1932" s="27">
        <v>1567.5</v>
      </c>
      <c r="H1932" s="28">
        <f t="shared" si="21"/>
        <v>2429.625</v>
      </c>
    </row>
    <row r="1933" spans="2:8" s="12" customFormat="1" ht="15">
      <c r="B1933" s="447" t="s">
        <v>38</v>
      </c>
      <c r="C1933" s="448"/>
      <c r="D1933" s="24" t="s">
        <v>16</v>
      </c>
      <c r="E1933" s="25">
        <v>3</v>
      </c>
      <c r="F1933" s="26">
        <v>0</v>
      </c>
      <c r="G1933" s="27">
        <v>412.5</v>
      </c>
      <c r="H1933" s="28">
        <f t="shared" si="21"/>
        <v>1237.5</v>
      </c>
    </row>
    <row r="1934" spans="2:8" s="12" customFormat="1" ht="15">
      <c r="B1934" s="447" t="s">
        <v>72</v>
      </c>
      <c r="C1934" s="448"/>
      <c r="D1934" s="24" t="s">
        <v>16</v>
      </c>
      <c r="E1934" s="25">
        <v>0.01</v>
      </c>
      <c r="F1934" s="29">
        <v>1E-3</v>
      </c>
      <c r="G1934" s="30">
        <v>3630</v>
      </c>
      <c r="H1934" s="28">
        <f t="shared" si="21"/>
        <v>39.930000000000007</v>
      </c>
    </row>
    <row r="1935" spans="2:8" s="12" customFormat="1" ht="15">
      <c r="B1935" s="447" t="s">
        <v>81</v>
      </c>
      <c r="C1935" s="448"/>
      <c r="D1935" s="24" t="s">
        <v>16</v>
      </c>
      <c r="E1935" s="25">
        <v>1</v>
      </c>
      <c r="F1935" s="26">
        <v>0</v>
      </c>
      <c r="G1935" s="27">
        <v>9570</v>
      </c>
      <c r="H1935" s="28">
        <f t="shared" si="21"/>
        <v>9570</v>
      </c>
    </row>
    <row r="1936" spans="2:8" s="12" customFormat="1" ht="15">
      <c r="B1936" s="447"/>
      <c r="C1936" s="448"/>
      <c r="D1936" s="24"/>
      <c r="E1936" s="31"/>
      <c r="F1936" s="32"/>
      <c r="G1936" s="33" t="s">
        <v>43</v>
      </c>
      <c r="H1936" s="34">
        <f>SUM(H1926:H1935)</f>
        <v>33072.93</v>
      </c>
    </row>
    <row r="1937" spans="2:8" s="12" customFormat="1" ht="15">
      <c r="B1937" s="444" t="s">
        <v>44</v>
      </c>
      <c r="C1937" s="445"/>
      <c r="D1937" s="445"/>
      <c r="E1937" s="445"/>
      <c r="F1937" s="445"/>
      <c r="G1937" s="445"/>
      <c r="H1937" s="446"/>
    </row>
    <row r="1938" spans="2:8" s="12" customFormat="1" ht="15">
      <c r="B1938" s="432" t="s">
        <v>45</v>
      </c>
      <c r="C1938" s="433"/>
      <c r="D1938" s="20" t="s">
        <v>16</v>
      </c>
      <c r="E1938" s="21" t="s">
        <v>27</v>
      </c>
      <c r="F1938" s="22"/>
      <c r="G1938" s="20" t="s">
        <v>29</v>
      </c>
      <c r="H1938" s="23" t="s">
        <v>30</v>
      </c>
    </row>
    <row r="1939" spans="2:8" s="12" customFormat="1" ht="31.5" customHeight="1">
      <c r="B1939" s="432" t="s">
        <v>46</v>
      </c>
      <c r="C1939" s="433"/>
      <c r="D1939" s="24" t="s">
        <v>47</v>
      </c>
      <c r="E1939" s="35">
        <f>0.05/8</f>
        <v>6.2500000000000003E-3</v>
      </c>
      <c r="F1939" s="36"/>
      <c r="G1939" s="37">
        <f>2900000/30</f>
        <v>96666.666666666672</v>
      </c>
      <c r="H1939" s="28">
        <f>+G1939*E1939</f>
        <v>604.16666666666674</v>
      </c>
    </row>
    <row r="1940" spans="2:8" s="12" customFormat="1" ht="15">
      <c r="B1940" s="432" t="s">
        <v>48</v>
      </c>
      <c r="C1940" s="433"/>
      <c r="D1940" s="24" t="s">
        <v>47</v>
      </c>
      <c r="E1940" s="35">
        <f>0.025/8</f>
        <v>3.1250000000000002E-3</v>
      </c>
      <c r="F1940" s="38"/>
      <c r="G1940" s="39">
        <f>1900000/30</f>
        <v>63333.333333333336</v>
      </c>
      <c r="H1940" s="28">
        <f>+G1940*E1940</f>
        <v>197.91666666666669</v>
      </c>
    </row>
    <row r="1941" spans="2:8" s="12" customFormat="1" ht="15">
      <c r="B1941" s="432" t="s">
        <v>49</v>
      </c>
      <c r="C1941" s="433"/>
      <c r="D1941" s="24" t="s">
        <v>47</v>
      </c>
      <c r="E1941" s="35">
        <f>2.5/8</f>
        <v>0.3125</v>
      </c>
      <c r="F1941" s="38"/>
      <c r="G1941" s="39">
        <f>1600000/30</f>
        <v>53333.333333333336</v>
      </c>
      <c r="H1941" s="28">
        <f>+G1941*E1941</f>
        <v>16666.666666666668</v>
      </c>
    </row>
    <row r="1942" spans="2:8" s="12" customFormat="1" ht="15">
      <c r="B1942" s="432" t="s">
        <v>50</v>
      </c>
      <c r="C1942" s="433"/>
      <c r="D1942" s="24" t="s">
        <v>47</v>
      </c>
      <c r="E1942" s="35">
        <f>2.5/8</f>
        <v>0.3125</v>
      </c>
      <c r="F1942" s="38"/>
      <c r="G1942" s="39">
        <f>1200000/30</f>
        <v>40000</v>
      </c>
      <c r="H1942" s="28">
        <f>+G1942*E1942</f>
        <v>12500</v>
      </c>
    </row>
    <row r="1943" spans="2:8" s="12" customFormat="1" ht="15">
      <c r="B1943" s="432"/>
      <c r="C1943" s="433"/>
      <c r="D1943" s="40"/>
      <c r="E1943" s="41"/>
      <c r="F1943" s="32"/>
      <c r="G1943" s="33" t="s">
        <v>51</v>
      </c>
      <c r="H1943" s="34">
        <f>SUM(H1939:H1942)</f>
        <v>29968.75</v>
      </c>
    </row>
    <row r="1944" spans="2:8" s="12" customFormat="1" ht="15">
      <c r="B1944" s="444" t="s">
        <v>52</v>
      </c>
      <c r="C1944" s="445"/>
      <c r="D1944" s="445"/>
      <c r="E1944" s="445"/>
      <c r="F1944" s="445"/>
      <c r="G1944" s="445"/>
      <c r="H1944" s="446"/>
    </row>
    <row r="1945" spans="2:8" s="12" customFormat="1" ht="15">
      <c r="B1945" s="432" t="s">
        <v>45</v>
      </c>
      <c r="C1945" s="433"/>
      <c r="D1945" s="20" t="s">
        <v>16</v>
      </c>
      <c r="E1945" s="21" t="s">
        <v>27</v>
      </c>
      <c r="F1945" s="22" t="s">
        <v>53</v>
      </c>
      <c r="G1945" s="20" t="s">
        <v>29</v>
      </c>
      <c r="H1945" s="23" t="s">
        <v>30</v>
      </c>
    </row>
    <row r="1946" spans="2:8" s="12" customFormat="1" ht="30.75" customHeight="1">
      <c r="B1946" s="432" t="s">
        <v>54</v>
      </c>
      <c r="C1946" s="433"/>
      <c r="D1946" s="24" t="s">
        <v>16</v>
      </c>
      <c r="E1946" s="35">
        <v>5.0000000000000001E-3</v>
      </c>
      <c r="F1946" s="42">
        <v>85000</v>
      </c>
      <c r="G1946" s="42">
        <v>85000</v>
      </c>
      <c r="H1946" s="28">
        <f>G1946*E1946</f>
        <v>425</v>
      </c>
    </row>
    <row r="1947" spans="2:8" s="12" customFormat="1" ht="27.75" customHeight="1">
      <c r="B1947" s="432" t="s">
        <v>55</v>
      </c>
      <c r="C1947" s="433"/>
      <c r="D1947" s="24" t="s">
        <v>16</v>
      </c>
      <c r="E1947" s="43">
        <v>5.0000000000000001E-3</v>
      </c>
      <c r="F1947" s="44">
        <v>170000</v>
      </c>
      <c r="G1947" s="44">
        <v>170000</v>
      </c>
      <c r="H1947" s="28">
        <f>G1947*E1947</f>
        <v>850</v>
      </c>
    </row>
    <row r="1948" spans="2:8" s="12" customFormat="1" ht="15">
      <c r="B1948" s="432"/>
      <c r="C1948" s="433"/>
      <c r="D1948" s="24"/>
      <c r="E1948" s="43"/>
      <c r="F1948" s="45"/>
      <c r="G1948" s="46"/>
      <c r="H1948" s="28"/>
    </row>
    <row r="1949" spans="2:8" s="12" customFormat="1" ht="15">
      <c r="B1949" s="432"/>
      <c r="C1949" s="433"/>
      <c r="D1949" s="24"/>
      <c r="E1949" s="43"/>
      <c r="F1949" s="45"/>
      <c r="G1949" s="46"/>
      <c r="H1949" s="28"/>
    </row>
    <row r="1950" spans="2:8" s="12" customFormat="1" ht="30">
      <c r="B1950" s="432"/>
      <c r="C1950" s="433"/>
      <c r="D1950" s="47"/>
      <c r="E1950" s="48"/>
      <c r="F1950" s="32"/>
      <c r="G1950" s="33" t="s">
        <v>56</v>
      </c>
      <c r="H1950" s="34">
        <f>SUM(H1946:H1949)</f>
        <v>1275</v>
      </c>
    </row>
    <row r="1951" spans="2:8" s="12" customFormat="1" ht="15">
      <c r="B1951" s="444" t="s">
        <v>57</v>
      </c>
      <c r="C1951" s="445"/>
      <c r="D1951" s="445"/>
      <c r="E1951" s="445"/>
      <c r="F1951" s="445"/>
      <c r="G1951" s="445"/>
      <c r="H1951" s="446"/>
    </row>
    <row r="1952" spans="2:8" s="12" customFormat="1" ht="30">
      <c r="B1952" s="432" t="s">
        <v>45</v>
      </c>
      <c r="C1952" s="433"/>
      <c r="D1952" s="20" t="s">
        <v>16</v>
      </c>
      <c r="E1952" s="21" t="s">
        <v>27</v>
      </c>
      <c r="F1952" s="22" t="s">
        <v>58</v>
      </c>
      <c r="G1952" s="20" t="s">
        <v>29</v>
      </c>
      <c r="H1952" s="23" t="s">
        <v>30</v>
      </c>
    </row>
    <row r="1953" spans="2:9" s="12" customFormat="1" ht="33.75" customHeight="1">
      <c r="B1953" s="432" t="s">
        <v>59</v>
      </c>
      <c r="C1953" s="433"/>
      <c r="D1953" s="24" t="s">
        <v>16</v>
      </c>
      <c r="E1953" s="35">
        <v>5.0000000000000001E-3</v>
      </c>
      <c r="F1953" s="42">
        <v>180000</v>
      </c>
      <c r="G1953" s="42">
        <v>180000</v>
      </c>
      <c r="H1953" s="28">
        <f>G1953*E1953</f>
        <v>900</v>
      </c>
    </row>
    <row r="1954" spans="2:9" s="12" customFormat="1" ht="31.5" customHeight="1">
      <c r="B1954" s="432" t="s">
        <v>60</v>
      </c>
      <c r="C1954" s="433"/>
      <c r="D1954" s="24" t="s">
        <v>16</v>
      </c>
      <c r="E1954" s="35">
        <v>5.0000000000000001E-3</v>
      </c>
      <c r="F1954" s="42">
        <v>6000</v>
      </c>
      <c r="G1954" s="42">
        <v>6000</v>
      </c>
      <c r="H1954" s="28">
        <f>G1954*E1954</f>
        <v>30</v>
      </c>
    </row>
    <row r="1955" spans="2:9" s="12" customFormat="1" ht="15">
      <c r="B1955" s="49"/>
      <c r="C1955" s="50"/>
      <c r="D1955" s="24"/>
      <c r="E1955" s="35"/>
      <c r="F1955" s="51"/>
      <c r="G1955" s="52"/>
      <c r="H1955" s="28"/>
    </row>
    <row r="1956" spans="2:9" s="12" customFormat="1" ht="15">
      <c r="B1956" s="432"/>
      <c r="C1956" s="436"/>
      <c r="D1956" s="20"/>
      <c r="E1956" s="35"/>
      <c r="F1956" s="51"/>
      <c r="G1956" s="52"/>
      <c r="H1956" s="28"/>
    </row>
    <row r="1957" spans="2:9" s="12" customFormat="1" ht="15">
      <c r="B1957" s="432"/>
      <c r="C1957" s="436"/>
      <c r="D1957" s="20"/>
      <c r="E1957" s="53"/>
      <c r="F1957" s="437" t="s">
        <v>61</v>
      </c>
      <c r="G1957" s="438"/>
      <c r="H1957" s="54">
        <f>SUM(H1953:H1956)</f>
        <v>930</v>
      </c>
      <c r="I1957" s="55">
        <f>H1957+H1950+H1943</f>
        <v>32173.75</v>
      </c>
    </row>
    <row r="1958" spans="2:9" s="14" customFormat="1" ht="15">
      <c r="B1958" s="439" t="s">
        <v>62</v>
      </c>
      <c r="C1958" s="440"/>
      <c r="D1958" s="440"/>
      <c r="E1958" s="440"/>
      <c r="F1958" s="440"/>
      <c r="G1958" s="441"/>
      <c r="H1958" s="56">
        <f>H1957+H1950+H1943+H1936</f>
        <v>65246.68</v>
      </c>
    </row>
    <row r="1959" spans="2:9" s="12" customFormat="1" ht="15">
      <c r="B1959" s="57"/>
      <c r="C1959" s="442"/>
      <c r="D1959" s="442"/>
      <c r="E1959" s="442"/>
      <c r="F1959" s="442"/>
      <c r="G1959" s="442"/>
      <c r="H1959" s="443"/>
    </row>
    <row r="1960" spans="2:9" s="14" customFormat="1" ht="15">
      <c r="B1960" s="432" t="s">
        <v>63</v>
      </c>
      <c r="C1960" s="433"/>
      <c r="D1960" s="58"/>
      <c r="E1960" s="434" t="s">
        <v>64</v>
      </c>
      <c r="F1960" s="435"/>
      <c r="G1960" s="59">
        <v>0.08</v>
      </c>
      <c r="H1960" s="60">
        <f>G1960*H1958</f>
        <v>5219.7344000000003</v>
      </c>
    </row>
    <row r="1961" spans="2:9" s="14" customFormat="1" ht="15">
      <c r="B1961" s="432" t="s">
        <v>65</v>
      </c>
      <c r="C1961" s="433"/>
      <c r="D1961" s="58"/>
      <c r="E1961" s="434" t="s">
        <v>64</v>
      </c>
      <c r="F1961" s="435"/>
      <c r="G1961" s="59">
        <v>0.03</v>
      </c>
      <c r="H1961" s="60">
        <f>H1958*G1961</f>
        <v>1957.4004</v>
      </c>
    </row>
    <row r="1962" spans="2:9" s="14" customFormat="1" ht="15">
      <c r="B1962" s="432" t="s">
        <v>66</v>
      </c>
      <c r="C1962" s="433"/>
      <c r="D1962" s="58"/>
      <c r="E1962" s="434" t="s">
        <v>64</v>
      </c>
      <c r="F1962" s="435"/>
      <c r="G1962" s="59">
        <v>0.05</v>
      </c>
      <c r="H1962" s="60">
        <f>G1962*H1958</f>
        <v>3262.3340000000003</v>
      </c>
    </row>
    <row r="1963" spans="2:9" s="12" customFormat="1" ht="15">
      <c r="B1963" s="429" t="s">
        <v>67</v>
      </c>
      <c r="C1963" s="430"/>
      <c r="D1963" s="430"/>
      <c r="E1963" s="430"/>
      <c r="F1963" s="430"/>
      <c r="G1963" s="431"/>
      <c r="H1963" s="61">
        <f>+H1962+H1961+H1960+H1958</f>
        <v>75686.148799999995</v>
      </c>
    </row>
    <row r="1965" spans="2:9" s="12" customFormat="1" ht="15">
      <c r="B1965" s="449" t="s">
        <v>21</v>
      </c>
      <c r="C1965" s="449"/>
      <c r="D1965" s="449"/>
      <c r="E1965" s="449"/>
      <c r="F1965" s="449"/>
      <c r="G1965" s="449"/>
      <c r="H1965" s="13" t="s">
        <v>22</v>
      </c>
    </row>
    <row r="1966" spans="2:9" s="14" customFormat="1" ht="39" customHeight="1">
      <c r="B1966" s="450" t="s">
        <v>199</v>
      </c>
      <c r="C1966" s="450"/>
      <c r="D1966" s="450"/>
      <c r="E1966" s="450"/>
      <c r="F1966" s="450"/>
      <c r="G1966" s="450"/>
      <c r="H1966" s="15" t="s">
        <v>24</v>
      </c>
    </row>
    <row r="1967" spans="2:9" s="12" customFormat="1" ht="15">
      <c r="B1967" s="16"/>
      <c r="C1967" s="17"/>
      <c r="D1967" s="17"/>
      <c r="E1967" s="18"/>
      <c r="F1967" s="17"/>
      <c r="G1967" s="17"/>
      <c r="H1967" s="19"/>
    </row>
    <row r="1968" spans="2:9" s="12" customFormat="1" ht="15">
      <c r="B1968" s="444" t="s">
        <v>25</v>
      </c>
      <c r="C1968" s="445"/>
      <c r="D1968" s="445"/>
      <c r="E1968" s="445"/>
      <c r="F1968" s="445"/>
      <c r="G1968" s="445"/>
      <c r="H1968" s="446"/>
    </row>
    <row r="1969" spans="2:8" s="12" customFormat="1" ht="15">
      <c r="B1969" s="451" t="s">
        <v>26</v>
      </c>
      <c r="C1969" s="452"/>
      <c r="D1969" s="20" t="s">
        <v>16</v>
      </c>
      <c r="E1969" s="21" t="s">
        <v>27</v>
      </c>
      <c r="F1969" s="22" t="s">
        <v>28</v>
      </c>
      <c r="G1969" s="20" t="s">
        <v>29</v>
      </c>
      <c r="H1969" s="23" t="s">
        <v>30</v>
      </c>
    </row>
    <row r="1970" spans="2:8" s="12" customFormat="1" ht="15">
      <c r="B1970" s="447" t="s">
        <v>199</v>
      </c>
      <c r="C1970" s="448"/>
      <c r="D1970" s="24" t="s">
        <v>16</v>
      </c>
      <c r="E1970" s="25">
        <v>1</v>
      </c>
      <c r="F1970" s="26">
        <v>0</v>
      </c>
      <c r="G1970" s="27">
        <v>1670000</v>
      </c>
      <c r="H1970" s="28">
        <f>+G1970*E1970+(G1970*F1970)</f>
        <v>1670000</v>
      </c>
    </row>
    <row r="1971" spans="2:8" s="12" customFormat="1" ht="15">
      <c r="B1971" s="447"/>
      <c r="C1971" s="448"/>
      <c r="D1971" s="24"/>
      <c r="E1971" s="31"/>
      <c r="F1971" s="32"/>
      <c r="G1971" s="33" t="s">
        <v>43</v>
      </c>
      <c r="H1971" s="34">
        <f>SUM(H1970:H1970)</f>
        <v>1670000</v>
      </c>
    </row>
    <row r="1972" spans="2:8" s="12" customFormat="1" ht="15">
      <c r="B1972" s="444" t="s">
        <v>44</v>
      </c>
      <c r="C1972" s="445"/>
      <c r="D1972" s="445"/>
      <c r="E1972" s="445"/>
      <c r="F1972" s="445"/>
      <c r="G1972" s="445"/>
      <c r="H1972" s="446"/>
    </row>
    <row r="1973" spans="2:8" s="12" customFormat="1" ht="15">
      <c r="B1973" s="432" t="s">
        <v>45</v>
      </c>
      <c r="C1973" s="433"/>
      <c r="D1973" s="20" t="s">
        <v>16</v>
      </c>
      <c r="E1973" s="21" t="s">
        <v>27</v>
      </c>
      <c r="F1973" s="22"/>
      <c r="G1973" s="20" t="s">
        <v>29</v>
      </c>
      <c r="H1973" s="23" t="s">
        <v>30</v>
      </c>
    </row>
    <row r="1974" spans="2:8" s="12" customFormat="1" ht="31.5" customHeight="1">
      <c r="B1974" s="432" t="s">
        <v>46</v>
      </c>
      <c r="C1974" s="433"/>
      <c r="D1974" s="24" t="s">
        <v>47</v>
      </c>
      <c r="E1974" s="35">
        <f>0.05/8</f>
        <v>6.2500000000000003E-3</v>
      </c>
      <c r="F1974" s="36"/>
      <c r="G1974" s="37">
        <f>2900000/30</f>
        <v>96666.666666666672</v>
      </c>
      <c r="H1974" s="28">
        <f>+G1974*E1974</f>
        <v>604.16666666666674</v>
      </c>
    </row>
    <row r="1975" spans="2:8" s="12" customFormat="1" ht="15">
      <c r="B1975" s="432" t="s">
        <v>48</v>
      </c>
      <c r="C1975" s="433"/>
      <c r="D1975" s="24" t="s">
        <v>47</v>
      </c>
      <c r="E1975" s="35">
        <f>0.025/8</f>
        <v>3.1250000000000002E-3</v>
      </c>
      <c r="F1975" s="38"/>
      <c r="G1975" s="39">
        <f>1900000/30</f>
        <v>63333.333333333336</v>
      </c>
      <c r="H1975" s="28">
        <f>+G1975*E1975</f>
        <v>197.91666666666669</v>
      </c>
    </row>
    <row r="1976" spans="2:8" s="12" customFormat="1" ht="15">
      <c r="B1976" s="432" t="s">
        <v>49</v>
      </c>
      <c r="C1976" s="433"/>
      <c r="D1976" s="24" t="s">
        <v>47</v>
      </c>
      <c r="E1976" s="35">
        <f>4/8</f>
        <v>0.5</v>
      </c>
      <c r="F1976" s="38"/>
      <c r="G1976" s="39">
        <f>1600000/30</f>
        <v>53333.333333333336</v>
      </c>
      <c r="H1976" s="28">
        <f>+G1976*E1976</f>
        <v>26666.666666666668</v>
      </c>
    </row>
    <row r="1977" spans="2:8" s="12" customFormat="1" ht="15">
      <c r="B1977" s="432" t="s">
        <v>50</v>
      </c>
      <c r="C1977" s="433"/>
      <c r="D1977" s="24" t="s">
        <v>47</v>
      </c>
      <c r="E1977" s="35">
        <f>4/8</f>
        <v>0.5</v>
      </c>
      <c r="F1977" s="38"/>
      <c r="G1977" s="39">
        <f>1200000/30</f>
        <v>40000</v>
      </c>
      <c r="H1977" s="28">
        <f>+G1977*E1977</f>
        <v>20000</v>
      </c>
    </row>
    <row r="1978" spans="2:8" s="12" customFormat="1" ht="15">
      <c r="B1978" s="432"/>
      <c r="C1978" s="433"/>
      <c r="D1978" s="40"/>
      <c r="E1978" s="41"/>
      <c r="F1978" s="32"/>
      <c r="G1978" s="33" t="s">
        <v>51</v>
      </c>
      <c r="H1978" s="34">
        <f>SUM(H1974:H1977)</f>
        <v>47468.75</v>
      </c>
    </row>
    <row r="1979" spans="2:8" s="12" customFormat="1" ht="15">
      <c r="B1979" s="444" t="s">
        <v>52</v>
      </c>
      <c r="C1979" s="445"/>
      <c r="D1979" s="445"/>
      <c r="E1979" s="445"/>
      <c r="F1979" s="445"/>
      <c r="G1979" s="445"/>
      <c r="H1979" s="446"/>
    </row>
    <row r="1980" spans="2:8" s="12" customFormat="1" ht="15">
      <c r="B1980" s="432" t="s">
        <v>45</v>
      </c>
      <c r="C1980" s="433"/>
      <c r="D1980" s="20" t="s">
        <v>16</v>
      </c>
      <c r="E1980" s="21" t="s">
        <v>27</v>
      </c>
      <c r="F1980" s="22" t="s">
        <v>53</v>
      </c>
      <c r="G1980" s="20" t="s">
        <v>29</v>
      </c>
      <c r="H1980" s="23" t="s">
        <v>30</v>
      </c>
    </row>
    <row r="1981" spans="2:8" s="12" customFormat="1" ht="30.75" customHeight="1">
      <c r="B1981" s="432" t="s">
        <v>54</v>
      </c>
      <c r="C1981" s="433"/>
      <c r="D1981" s="24" t="s">
        <v>16</v>
      </c>
      <c r="E1981" s="35">
        <v>5.0000000000000001E-3</v>
      </c>
      <c r="F1981" s="42">
        <v>85000</v>
      </c>
      <c r="G1981" s="42">
        <v>85000</v>
      </c>
      <c r="H1981" s="28">
        <f>G1981*E1981</f>
        <v>425</v>
      </c>
    </row>
    <row r="1982" spans="2:8" s="12" customFormat="1" ht="27.75" customHeight="1">
      <c r="B1982" s="432" t="s">
        <v>55</v>
      </c>
      <c r="C1982" s="433"/>
      <c r="D1982" s="24" t="s">
        <v>16</v>
      </c>
      <c r="E1982" s="43">
        <v>5.0000000000000001E-3</v>
      </c>
      <c r="F1982" s="44">
        <v>170000</v>
      </c>
      <c r="G1982" s="44">
        <v>170000</v>
      </c>
      <c r="H1982" s="28">
        <f>G1982*E1982</f>
        <v>850</v>
      </c>
    </row>
    <row r="1983" spans="2:8" s="12" customFormat="1" ht="15">
      <c r="B1983" s="432"/>
      <c r="C1983" s="433"/>
      <c r="D1983" s="24"/>
      <c r="E1983" s="43"/>
      <c r="F1983" s="45"/>
      <c r="G1983" s="46"/>
      <c r="H1983" s="28"/>
    </row>
    <row r="1984" spans="2:8" s="12" customFormat="1" ht="15">
      <c r="B1984" s="432"/>
      <c r="C1984" s="433"/>
      <c r="D1984" s="24"/>
      <c r="E1984" s="43"/>
      <c r="F1984" s="45"/>
      <c r="G1984" s="46"/>
      <c r="H1984" s="28"/>
    </row>
    <row r="1985" spans="2:9" s="12" customFormat="1" ht="30">
      <c r="B1985" s="432"/>
      <c r="C1985" s="433"/>
      <c r="D1985" s="47"/>
      <c r="E1985" s="48"/>
      <c r="F1985" s="32"/>
      <c r="G1985" s="33" t="s">
        <v>56</v>
      </c>
      <c r="H1985" s="34">
        <f>SUM(H1981:H1984)</f>
        <v>1275</v>
      </c>
    </row>
    <row r="1986" spans="2:9" s="12" customFormat="1" ht="15">
      <c r="B1986" s="444" t="s">
        <v>57</v>
      </c>
      <c r="C1986" s="445"/>
      <c r="D1986" s="445"/>
      <c r="E1986" s="445"/>
      <c r="F1986" s="445"/>
      <c r="G1986" s="445"/>
      <c r="H1986" s="446"/>
    </row>
    <row r="1987" spans="2:9" s="12" customFormat="1" ht="30">
      <c r="B1987" s="432" t="s">
        <v>45</v>
      </c>
      <c r="C1987" s="433"/>
      <c r="D1987" s="20" t="s">
        <v>16</v>
      </c>
      <c r="E1987" s="21" t="s">
        <v>27</v>
      </c>
      <c r="F1987" s="22" t="s">
        <v>58</v>
      </c>
      <c r="G1987" s="20" t="s">
        <v>29</v>
      </c>
      <c r="H1987" s="23" t="s">
        <v>30</v>
      </c>
    </row>
    <row r="1988" spans="2:9" s="12" customFormat="1" ht="33.75" customHeight="1">
      <c r="B1988" s="432" t="s">
        <v>59</v>
      </c>
      <c r="C1988" s="433"/>
      <c r="D1988" s="24" t="s">
        <v>16</v>
      </c>
      <c r="E1988" s="35">
        <v>0.5</v>
      </c>
      <c r="F1988" s="42">
        <v>180000</v>
      </c>
      <c r="G1988" s="42">
        <v>180000</v>
      </c>
      <c r="H1988" s="28">
        <f>G1988*E1988</f>
        <v>90000</v>
      </c>
    </row>
    <row r="1989" spans="2:9" s="12" customFormat="1" ht="31.5" customHeight="1">
      <c r="B1989" s="432" t="s">
        <v>60</v>
      </c>
      <c r="C1989" s="433"/>
      <c r="D1989" s="24" t="s">
        <v>16</v>
      </c>
      <c r="E1989" s="35">
        <v>5.0000000000000001E-3</v>
      </c>
      <c r="F1989" s="42">
        <v>6000</v>
      </c>
      <c r="G1989" s="42">
        <v>6000</v>
      </c>
      <c r="H1989" s="28">
        <f>G1989*E1989</f>
        <v>30</v>
      </c>
    </row>
    <row r="1990" spans="2:9" s="12" customFormat="1" ht="15">
      <c r="B1990" s="49"/>
      <c r="C1990" s="50"/>
      <c r="D1990" s="24"/>
      <c r="E1990" s="35"/>
      <c r="F1990" s="51"/>
      <c r="G1990" s="52"/>
      <c r="H1990" s="28"/>
    </row>
    <row r="1991" spans="2:9" s="12" customFormat="1" ht="15">
      <c r="B1991" s="432"/>
      <c r="C1991" s="436"/>
      <c r="D1991" s="20"/>
      <c r="E1991" s="35"/>
      <c r="F1991" s="51"/>
      <c r="G1991" s="52"/>
      <c r="H1991" s="28"/>
    </row>
    <row r="1992" spans="2:9" s="12" customFormat="1" ht="15">
      <c r="B1992" s="432"/>
      <c r="C1992" s="436"/>
      <c r="D1992" s="20"/>
      <c r="E1992" s="53"/>
      <c r="F1992" s="437" t="s">
        <v>61</v>
      </c>
      <c r="G1992" s="438"/>
      <c r="H1992" s="54">
        <f>SUM(H1988:H1991)</f>
        <v>90030</v>
      </c>
      <c r="I1992" s="55">
        <f>H1992+H1985+H1978</f>
        <v>138773.75</v>
      </c>
    </row>
    <row r="1993" spans="2:9" s="14" customFormat="1" ht="15">
      <c r="B1993" s="439" t="s">
        <v>62</v>
      </c>
      <c r="C1993" s="440"/>
      <c r="D1993" s="440"/>
      <c r="E1993" s="440"/>
      <c r="F1993" s="440"/>
      <c r="G1993" s="441"/>
      <c r="H1993" s="56">
        <f>H1992+H1985+H1978+H1971</f>
        <v>1808773.75</v>
      </c>
    </row>
    <row r="1994" spans="2:9" s="12" customFormat="1" ht="15">
      <c r="B1994" s="57"/>
      <c r="C1994" s="442"/>
      <c r="D1994" s="442"/>
      <c r="E1994" s="442"/>
      <c r="F1994" s="442"/>
      <c r="G1994" s="442"/>
      <c r="H1994" s="443"/>
    </row>
    <row r="1995" spans="2:9" s="14" customFormat="1" ht="15">
      <c r="B1995" s="432" t="s">
        <v>63</v>
      </c>
      <c r="C1995" s="433"/>
      <c r="D1995" s="58"/>
      <c r="E1995" s="434" t="s">
        <v>64</v>
      </c>
      <c r="F1995" s="435"/>
      <c r="G1995" s="59">
        <v>0.08</v>
      </c>
      <c r="H1995" s="60">
        <f>G1995*H1993</f>
        <v>144701.9</v>
      </c>
    </row>
    <row r="1996" spans="2:9" s="14" customFormat="1" ht="15">
      <c r="B1996" s="432" t="s">
        <v>65</v>
      </c>
      <c r="C1996" s="433"/>
      <c r="D1996" s="58"/>
      <c r="E1996" s="434" t="s">
        <v>64</v>
      </c>
      <c r="F1996" s="435"/>
      <c r="G1996" s="59">
        <v>0.03</v>
      </c>
      <c r="H1996" s="60">
        <f>H1993*G1996</f>
        <v>54263.212500000001</v>
      </c>
    </row>
    <row r="1997" spans="2:9" s="14" customFormat="1" ht="15">
      <c r="B1997" s="432" t="s">
        <v>66</v>
      </c>
      <c r="C1997" s="433"/>
      <c r="D1997" s="58"/>
      <c r="E1997" s="434" t="s">
        <v>64</v>
      </c>
      <c r="F1997" s="435"/>
      <c r="G1997" s="59">
        <v>0.05</v>
      </c>
      <c r="H1997" s="60">
        <f>G1997*H1993</f>
        <v>90438.6875</v>
      </c>
    </row>
    <row r="1998" spans="2:9" s="12" customFormat="1" ht="15">
      <c r="B1998" s="429" t="s">
        <v>67</v>
      </c>
      <c r="C1998" s="430"/>
      <c r="D1998" s="430"/>
      <c r="E1998" s="430"/>
      <c r="F1998" s="430"/>
      <c r="G1998" s="431"/>
      <c r="H1998" s="61">
        <f>+H1997+H1996+H1995+H1993</f>
        <v>2098177.5499999998</v>
      </c>
    </row>
    <row r="2000" spans="2:9" s="12" customFormat="1" ht="15">
      <c r="B2000" s="449" t="s">
        <v>21</v>
      </c>
      <c r="C2000" s="449"/>
      <c r="D2000" s="449"/>
      <c r="E2000" s="449"/>
      <c r="F2000" s="449"/>
      <c r="G2000" s="449"/>
      <c r="H2000" s="13" t="s">
        <v>22</v>
      </c>
    </row>
    <row r="2001" spans="2:8" s="14" customFormat="1" ht="39" customHeight="1">
      <c r="B2001" s="450" t="s">
        <v>200</v>
      </c>
      <c r="C2001" s="450"/>
      <c r="D2001" s="450"/>
      <c r="E2001" s="450"/>
      <c r="F2001" s="450"/>
      <c r="G2001" s="450"/>
      <c r="H2001" s="15" t="s">
        <v>24</v>
      </c>
    </row>
    <row r="2002" spans="2:8" s="12" customFormat="1" ht="15">
      <c r="B2002" s="16"/>
      <c r="C2002" s="17"/>
      <c r="D2002" s="17"/>
      <c r="E2002" s="18"/>
      <c r="F2002" s="17"/>
      <c r="G2002" s="17"/>
      <c r="H2002" s="19"/>
    </row>
    <row r="2003" spans="2:8" s="12" customFormat="1" ht="15">
      <c r="B2003" s="444" t="s">
        <v>25</v>
      </c>
      <c r="C2003" s="445"/>
      <c r="D2003" s="445"/>
      <c r="E2003" s="445"/>
      <c r="F2003" s="445"/>
      <c r="G2003" s="445"/>
      <c r="H2003" s="446"/>
    </row>
    <row r="2004" spans="2:8" s="12" customFormat="1" ht="15">
      <c r="B2004" s="451" t="s">
        <v>26</v>
      </c>
      <c r="C2004" s="452"/>
      <c r="D2004" s="20" t="s">
        <v>16</v>
      </c>
      <c r="E2004" s="21" t="s">
        <v>27</v>
      </c>
      <c r="F2004" s="22" t="s">
        <v>28</v>
      </c>
      <c r="G2004" s="20" t="s">
        <v>29</v>
      </c>
      <c r="H2004" s="23" t="s">
        <v>30</v>
      </c>
    </row>
    <row r="2005" spans="2:8" s="12" customFormat="1" ht="15">
      <c r="B2005" s="447" t="s">
        <v>200</v>
      </c>
      <c r="C2005" s="448"/>
      <c r="D2005" s="24" t="s">
        <v>16</v>
      </c>
      <c r="E2005" s="25">
        <v>1</v>
      </c>
      <c r="F2005" s="26">
        <v>0</v>
      </c>
      <c r="G2005" s="27">
        <v>5460000</v>
      </c>
      <c r="H2005" s="28">
        <f>+G2005*E2005+(G2005*F2005)</f>
        <v>5460000</v>
      </c>
    </row>
    <row r="2006" spans="2:8" s="12" customFormat="1" ht="15">
      <c r="B2006" s="447"/>
      <c r="C2006" s="448"/>
      <c r="D2006" s="24"/>
      <c r="E2006" s="31"/>
      <c r="F2006" s="32"/>
      <c r="G2006" s="33" t="s">
        <v>43</v>
      </c>
      <c r="H2006" s="34">
        <f>SUM(H2005:H2005)</f>
        <v>5460000</v>
      </c>
    </row>
    <row r="2007" spans="2:8" s="12" customFormat="1" ht="15">
      <c r="B2007" s="444" t="s">
        <v>44</v>
      </c>
      <c r="C2007" s="445"/>
      <c r="D2007" s="445"/>
      <c r="E2007" s="445"/>
      <c r="F2007" s="445"/>
      <c r="G2007" s="445"/>
      <c r="H2007" s="446"/>
    </row>
    <row r="2008" spans="2:8" s="12" customFormat="1" ht="15">
      <c r="B2008" s="432" t="s">
        <v>45</v>
      </c>
      <c r="C2008" s="433"/>
      <c r="D2008" s="20" t="s">
        <v>16</v>
      </c>
      <c r="E2008" s="21" t="s">
        <v>27</v>
      </c>
      <c r="F2008" s="22"/>
      <c r="G2008" s="20" t="s">
        <v>29</v>
      </c>
      <c r="H2008" s="23" t="s">
        <v>30</v>
      </c>
    </row>
    <row r="2009" spans="2:8" s="12" customFormat="1" ht="31.5" customHeight="1">
      <c r="B2009" s="432" t="s">
        <v>46</v>
      </c>
      <c r="C2009" s="433"/>
      <c r="D2009" s="24" t="s">
        <v>47</v>
      </c>
      <c r="E2009" s="35">
        <f>0.05/8</f>
        <v>6.2500000000000003E-3</v>
      </c>
      <c r="F2009" s="36"/>
      <c r="G2009" s="37">
        <f>2900000/30</f>
        <v>96666.666666666672</v>
      </c>
      <c r="H2009" s="28">
        <f>+G2009*E2009</f>
        <v>604.16666666666674</v>
      </c>
    </row>
    <row r="2010" spans="2:8" s="12" customFormat="1" ht="15">
      <c r="B2010" s="432" t="s">
        <v>48</v>
      </c>
      <c r="C2010" s="433"/>
      <c r="D2010" s="24" t="s">
        <v>47</v>
      </c>
      <c r="E2010" s="35">
        <f>0.025/8</f>
        <v>3.1250000000000002E-3</v>
      </c>
      <c r="F2010" s="38"/>
      <c r="G2010" s="39">
        <f>1900000/30</f>
        <v>63333.333333333336</v>
      </c>
      <c r="H2010" s="28">
        <f>+G2010*E2010</f>
        <v>197.91666666666669</v>
      </c>
    </row>
    <row r="2011" spans="2:8" s="12" customFormat="1" ht="15">
      <c r="B2011" s="432" t="s">
        <v>49</v>
      </c>
      <c r="C2011" s="433"/>
      <c r="D2011" s="24" t="s">
        <v>47</v>
      </c>
      <c r="E2011" s="35">
        <f>8/8</f>
        <v>1</v>
      </c>
      <c r="F2011" s="38"/>
      <c r="G2011" s="39">
        <f>1600000/30</f>
        <v>53333.333333333336</v>
      </c>
      <c r="H2011" s="28">
        <f>+G2011*E2011</f>
        <v>53333.333333333336</v>
      </c>
    </row>
    <row r="2012" spans="2:8" s="12" customFormat="1" ht="15">
      <c r="B2012" s="432" t="s">
        <v>50</v>
      </c>
      <c r="C2012" s="433"/>
      <c r="D2012" s="24" t="s">
        <v>47</v>
      </c>
      <c r="E2012" s="35">
        <f>8/8</f>
        <v>1</v>
      </c>
      <c r="F2012" s="38"/>
      <c r="G2012" s="39">
        <f>1200000/30</f>
        <v>40000</v>
      </c>
      <c r="H2012" s="28">
        <f>+G2012*E2012</f>
        <v>40000</v>
      </c>
    </row>
    <row r="2013" spans="2:8" s="12" customFormat="1" ht="15">
      <c r="B2013" s="432"/>
      <c r="C2013" s="433"/>
      <c r="D2013" s="40"/>
      <c r="E2013" s="41"/>
      <c r="F2013" s="32"/>
      <c r="G2013" s="33" t="s">
        <v>51</v>
      </c>
      <c r="H2013" s="34">
        <f>SUM(H2009:H2012)</f>
        <v>94135.416666666672</v>
      </c>
    </row>
    <row r="2014" spans="2:8" s="12" customFormat="1" ht="15">
      <c r="B2014" s="444" t="s">
        <v>52</v>
      </c>
      <c r="C2014" s="445"/>
      <c r="D2014" s="445"/>
      <c r="E2014" s="445"/>
      <c r="F2014" s="445"/>
      <c r="G2014" s="445"/>
      <c r="H2014" s="446"/>
    </row>
    <row r="2015" spans="2:8" s="12" customFormat="1" ht="15">
      <c r="B2015" s="432" t="s">
        <v>45</v>
      </c>
      <c r="C2015" s="433"/>
      <c r="D2015" s="20" t="s">
        <v>16</v>
      </c>
      <c r="E2015" s="21" t="s">
        <v>27</v>
      </c>
      <c r="F2015" s="22" t="s">
        <v>53</v>
      </c>
      <c r="G2015" s="20" t="s">
        <v>29</v>
      </c>
      <c r="H2015" s="23" t="s">
        <v>30</v>
      </c>
    </row>
    <row r="2016" spans="2:8" s="12" customFormat="1" ht="30.75" customHeight="1">
      <c r="B2016" s="432" t="s">
        <v>54</v>
      </c>
      <c r="C2016" s="433"/>
      <c r="D2016" s="24" t="s">
        <v>16</v>
      </c>
      <c r="E2016" s="35">
        <v>5.0000000000000001E-3</v>
      </c>
      <c r="F2016" s="42">
        <v>85000</v>
      </c>
      <c r="G2016" s="42">
        <v>85000</v>
      </c>
      <c r="H2016" s="28">
        <f>G2016*E2016</f>
        <v>425</v>
      </c>
    </row>
    <row r="2017" spans="2:9" s="12" customFormat="1" ht="27.75" customHeight="1">
      <c r="B2017" s="432" t="s">
        <v>55</v>
      </c>
      <c r="C2017" s="433"/>
      <c r="D2017" s="24" t="s">
        <v>16</v>
      </c>
      <c r="E2017" s="43">
        <v>1</v>
      </c>
      <c r="F2017" s="44">
        <v>170000</v>
      </c>
      <c r="G2017" s="44">
        <v>170000</v>
      </c>
      <c r="H2017" s="28">
        <f>G2017*E2017</f>
        <v>170000</v>
      </c>
    </row>
    <row r="2018" spans="2:9" s="12" customFormat="1" ht="15">
      <c r="B2018" s="432"/>
      <c r="C2018" s="433"/>
      <c r="D2018" s="24"/>
      <c r="E2018" s="43"/>
      <c r="F2018" s="45"/>
      <c r="G2018" s="46"/>
      <c r="H2018" s="28"/>
    </row>
    <row r="2019" spans="2:9" s="12" customFormat="1" ht="15">
      <c r="B2019" s="432"/>
      <c r="C2019" s="433"/>
      <c r="D2019" s="24"/>
      <c r="E2019" s="43"/>
      <c r="F2019" s="45"/>
      <c r="G2019" s="46"/>
      <c r="H2019" s="28"/>
    </row>
    <row r="2020" spans="2:9" s="12" customFormat="1" ht="30">
      <c r="B2020" s="432"/>
      <c r="C2020" s="433"/>
      <c r="D2020" s="47"/>
      <c r="E2020" s="48"/>
      <c r="F2020" s="32"/>
      <c r="G2020" s="33" t="s">
        <v>56</v>
      </c>
      <c r="H2020" s="34">
        <f>SUM(H2016:H2019)</f>
        <v>170425</v>
      </c>
    </row>
    <row r="2021" spans="2:9" s="12" customFormat="1" ht="15">
      <c r="B2021" s="444" t="s">
        <v>57</v>
      </c>
      <c r="C2021" s="445"/>
      <c r="D2021" s="445"/>
      <c r="E2021" s="445"/>
      <c r="F2021" s="445"/>
      <c r="G2021" s="445"/>
      <c r="H2021" s="446"/>
    </row>
    <row r="2022" spans="2:9" s="12" customFormat="1" ht="30">
      <c r="B2022" s="432" t="s">
        <v>45</v>
      </c>
      <c r="C2022" s="433"/>
      <c r="D2022" s="20" t="s">
        <v>16</v>
      </c>
      <c r="E2022" s="21" t="s">
        <v>27</v>
      </c>
      <c r="F2022" s="22" t="s">
        <v>58</v>
      </c>
      <c r="G2022" s="20" t="s">
        <v>29</v>
      </c>
      <c r="H2022" s="23" t="s">
        <v>30</v>
      </c>
    </row>
    <row r="2023" spans="2:9" s="12" customFormat="1" ht="33.75" customHeight="1">
      <c r="B2023" s="432" t="s">
        <v>59</v>
      </c>
      <c r="C2023" s="433"/>
      <c r="D2023" s="24" t="s">
        <v>16</v>
      </c>
      <c r="E2023" s="35">
        <v>1</v>
      </c>
      <c r="F2023" s="42">
        <v>180000</v>
      </c>
      <c r="G2023" s="42">
        <v>180000</v>
      </c>
      <c r="H2023" s="28">
        <f>G2023*E2023</f>
        <v>180000</v>
      </c>
    </row>
    <row r="2024" spans="2:9" s="12" customFormat="1" ht="31.5" customHeight="1">
      <c r="B2024" s="432" t="s">
        <v>60</v>
      </c>
      <c r="C2024" s="433"/>
      <c r="D2024" s="24" t="s">
        <v>16</v>
      </c>
      <c r="E2024" s="35">
        <v>5.0000000000000001E-3</v>
      </c>
      <c r="F2024" s="42">
        <v>6000</v>
      </c>
      <c r="G2024" s="42">
        <v>6000</v>
      </c>
      <c r="H2024" s="28">
        <f>G2024*E2024</f>
        <v>30</v>
      </c>
    </row>
    <row r="2025" spans="2:9" s="12" customFormat="1" ht="15">
      <c r="B2025" s="49"/>
      <c r="C2025" s="50"/>
      <c r="D2025" s="24"/>
      <c r="E2025" s="35"/>
      <c r="F2025" s="51"/>
      <c r="G2025" s="52"/>
      <c r="H2025" s="28"/>
    </row>
    <row r="2026" spans="2:9" s="12" customFormat="1" ht="15">
      <c r="B2026" s="432"/>
      <c r="C2026" s="436"/>
      <c r="D2026" s="20"/>
      <c r="E2026" s="35"/>
      <c r="F2026" s="51"/>
      <c r="G2026" s="52"/>
      <c r="H2026" s="28"/>
    </row>
    <row r="2027" spans="2:9" s="12" customFormat="1" ht="15">
      <c r="B2027" s="432"/>
      <c r="C2027" s="436"/>
      <c r="D2027" s="20"/>
      <c r="E2027" s="53"/>
      <c r="F2027" s="437" t="s">
        <v>61</v>
      </c>
      <c r="G2027" s="438"/>
      <c r="H2027" s="54">
        <f>SUM(H2023:H2026)</f>
        <v>180030</v>
      </c>
      <c r="I2027" s="55">
        <f>H2027+H2020+H2013</f>
        <v>444590.41666666669</v>
      </c>
    </row>
    <row r="2028" spans="2:9" s="14" customFormat="1" ht="15">
      <c r="B2028" s="439" t="s">
        <v>62</v>
      </c>
      <c r="C2028" s="440"/>
      <c r="D2028" s="440"/>
      <c r="E2028" s="440"/>
      <c r="F2028" s="440"/>
      <c r="G2028" s="441"/>
      <c r="H2028" s="56">
        <f>H2027+H2020+H2013+H2006</f>
        <v>5904590.416666667</v>
      </c>
    </row>
    <row r="2029" spans="2:9" s="12" customFormat="1" ht="15">
      <c r="B2029" s="57"/>
      <c r="C2029" s="442"/>
      <c r="D2029" s="442"/>
      <c r="E2029" s="442"/>
      <c r="F2029" s="442"/>
      <c r="G2029" s="442"/>
      <c r="H2029" s="443"/>
    </row>
    <row r="2030" spans="2:9" s="14" customFormat="1" ht="15">
      <c r="B2030" s="432" t="s">
        <v>63</v>
      </c>
      <c r="C2030" s="433"/>
      <c r="D2030" s="58"/>
      <c r="E2030" s="434" t="s">
        <v>64</v>
      </c>
      <c r="F2030" s="435"/>
      <c r="G2030" s="59">
        <v>0.08</v>
      </c>
      <c r="H2030" s="60">
        <f>G2030*H2028</f>
        <v>472367.2333333334</v>
      </c>
    </row>
    <row r="2031" spans="2:9" s="14" customFormat="1" ht="15">
      <c r="B2031" s="432" t="s">
        <v>65</v>
      </c>
      <c r="C2031" s="433"/>
      <c r="D2031" s="58"/>
      <c r="E2031" s="434" t="s">
        <v>64</v>
      </c>
      <c r="F2031" s="435"/>
      <c r="G2031" s="59">
        <v>0.03</v>
      </c>
      <c r="H2031" s="60">
        <f>H2028*G2031</f>
        <v>177137.71249999999</v>
      </c>
    </row>
    <row r="2032" spans="2:9" s="14" customFormat="1" ht="15">
      <c r="B2032" s="432" t="s">
        <v>66</v>
      </c>
      <c r="C2032" s="433"/>
      <c r="D2032" s="58"/>
      <c r="E2032" s="434" t="s">
        <v>64</v>
      </c>
      <c r="F2032" s="435"/>
      <c r="G2032" s="59">
        <v>0.05</v>
      </c>
      <c r="H2032" s="60">
        <f>G2032*H2028</f>
        <v>295229.52083333337</v>
      </c>
    </row>
    <row r="2033" spans="2:8" s="12" customFormat="1" ht="15">
      <c r="B2033" s="429" t="s">
        <v>67</v>
      </c>
      <c r="C2033" s="430"/>
      <c r="D2033" s="430"/>
      <c r="E2033" s="430"/>
      <c r="F2033" s="430"/>
      <c r="G2033" s="431"/>
      <c r="H2033" s="61">
        <f>+H2032+H2031+H2030+H2028</f>
        <v>6849324.8833333338</v>
      </c>
    </row>
    <row r="2035" spans="2:8" s="12" customFormat="1" ht="15">
      <c r="B2035" s="449" t="s">
        <v>21</v>
      </c>
      <c r="C2035" s="449"/>
      <c r="D2035" s="449"/>
      <c r="E2035" s="449"/>
      <c r="F2035" s="449"/>
      <c r="G2035" s="449"/>
      <c r="H2035" s="13" t="s">
        <v>22</v>
      </c>
    </row>
    <row r="2036" spans="2:8" s="14" customFormat="1" ht="39" customHeight="1">
      <c r="B2036" s="450" t="s">
        <v>201</v>
      </c>
      <c r="C2036" s="450"/>
      <c r="D2036" s="450"/>
      <c r="E2036" s="450"/>
      <c r="F2036" s="450"/>
      <c r="G2036" s="450"/>
      <c r="H2036" s="15" t="s">
        <v>24</v>
      </c>
    </row>
    <row r="2037" spans="2:8" s="12" customFormat="1" ht="15">
      <c r="B2037" s="16"/>
      <c r="C2037" s="17"/>
      <c r="D2037" s="17"/>
      <c r="E2037" s="18"/>
      <c r="F2037" s="17"/>
      <c r="G2037" s="17"/>
      <c r="H2037" s="19"/>
    </row>
    <row r="2038" spans="2:8" s="12" customFormat="1" ht="15">
      <c r="B2038" s="444" t="s">
        <v>25</v>
      </c>
      <c r="C2038" s="445"/>
      <c r="D2038" s="445"/>
      <c r="E2038" s="445"/>
      <c r="F2038" s="445"/>
      <c r="G2038" s="445"/>
      <c r="H2038" s="446"/>
    </row>
    <row r="2039" spans="2:8" s="12" customFormat="1" ht="15">
      <c r="B2039" s="451" t="s">
        <v>26</v>
      </c>
      <c r="C2039" s="452"/>
      <c r="D2039" s="20" t="s">
        <v>16</v>
      </c>
      <c r="E2039" s="21" t="s">
        <v>27</v>
      </c>
      <c r="F2039" s="22" t="s">
        <v>28</v>
      </c>
      <c r="G2039" s="20" t="s">
        <v>29</v>
      </c>
      <c r="H2039" s="23" t="s">
        <v>30</v>
      </c>
    </row>
    <row r="2040" spans="2:8" s="12" customFormat="1" ht="15">
      <c r="B2040" s="447" t="s">
        <v>139</v>
      </c>
      <c r="C2040" s="448"/>
      <c r="D2040" s="24" t="s">
        <v>15</v>
      </c>
      <c r="E2040" s="25">
        <v>1</v>
      </c>
      <c r="F2040" s="26">
        <v>0.05</v>
      </c>
      <c r="G2040" s="27">
        <v>51150</v>
      </c>
      <c r="H2040" s="28">
        <f>+G2040*E2040+(G2040*F2040)</f>
        <v>53707.5</v>
      </c>
    </row>
    <row r="2041" spans="2:8" s="12" customFormat="1" ht="15">
      <c r="B2041" s="447"/>
      <c r="C2041" s="448"/>
      <c r="D2041" s="24"/>
      <c r="E2041" s="31"/>
      <c r="F2041" s="32"/>
      <c r="G2041" s="33" t="s">
        <v>43</v>
      </c>
      <c r="H2041" s="34">
        <f>SUM(H2040:H2040)</f>
        <v>53707.5</v>
      </c>
    </row>
    <row r="2042" spans="2:8" s="12" customFormat="1" ht="15">
      <c r="B2042" s="444" t="s">
        <v>44</v>
      </c>
      <c r="C2042" s="445"/>
      <c r="D2042" s="445"/>
      <c r="E2042" s="445"/>
      <c r="F2042" s="445"/>
      <c r="G2042" s="445"/>
      <c r="H2042" s="446"/>
    </row>
    <row r="2043" spans="2:8" s="12" customFormat="1" ht="15">
      <c r="B2043" s="432" t="s">
        <v>45</v>
      </c>
      <c r="C2043" s="433"/>
      <c r="D2043" s="20" t="s">
        <v>16</v>
      </c>
      <c r="E2043" s="21" t="s">
        <v>27</v>
      </c>
      <c r="F2043" s="22"/>
      <c r="G2043" s="20" t="s">
        <v>29</v>
      </c>
      <c r="H2043" s="23" t="s">
        <v>30</v>
      </c>
    </row>
    <row r="2044" spans="2:8" s="12" customFormat="1" ht="31.5" customHeight="1">
      <c r="B2044" s="432" t="s">
        <v>46</v>
      </c>
      <c r="C2044" s="433"/>
      <c r="D2044" s="24" t="s">
        <v>47</v>
      </c>
      <c r="E2044" s="35">
        <f>0.005/8</f>
        <v>6.2500000000000001E-4</v>
      </c>
      <c r="F2044" s="36"/>
      <c r="G2044" s="37">
        <f>2900000/30</f>
        <v>96666.666666666672</v>
      </c>
      <c r="H2044" s="28">
        <f>+G2044*E2044</f>
        <v>60.416666666666671</v>
      </c>
    </row>
    <row r="2045" spans="2:8" s="12" customFormat="1" ht="15">
      <c r="B2045" s="432" t="s">
        <v>48</v>
      </c>
      <c r="C2045" s="433"/>
      <c r="D2045" s="24" t="s">
        <v>47</v>
      </c>
      <c r="E2045" s="35">
        <f>0.025/8</f>
        <v>3.1250000000000002E-3</v>
      </c>
      <c r="F2045" s="38"/>
      <c r="G2045" s="39">
        <f>1900000/30</f>
        <v>63333.333333333336</v>
      </c>
      <c r="H2045" s="28">
        <f>+G2045*E2045</f>
        <v>197.91666666666669</v>
      </c>
    </row>
    <row r="2046" spans="2:8" s="12" customFormat="1" ht="15">
      <c r="B2046" s="432" t="s">
        <v>49</v>
      </c>
      <c r="C2046" s="433"/>
      <c r="D2046" s="24" t="s">
        <v>47</v>
      </c>
      <c r="E2046" s="35">
        <f>1/8</f>
        <v>0.125</v>
      </c>
      <c r="F2046" s="38"/>
      <c r="G2046" s="39">
        <f>1600000/30</f>
        <v>53333.333333333336</v>
      </c>
      <c r="H2046" s="28">
        <f>+G2046*E2046</f>
        <v>6666.666666666667</v>
      </c>
    </row>
    <row r="2047" spans="2:8" s="12" customFormat="1" ht="15">
      <c r="B2047" s="432" t="s">
        <v>50</v>
      </c>
      <c r="C2047" s="433"/>
      <c r="D2047" s="24" t="s">
        <v>47</v>
      </c>
      <c r="E2047" s="35">
        <f>1/8</f>
        <v>0.125</v>
      </c>
      <c r="F2047" s="38"/>
      <c r="G2047" s="39">
        <f>1200000/30</f>
        <v>40000</v>
      </c>
      <c r="H2047" s="28">
        <f>+G2047*E2047</f>
        <v>5000</v>
      </c>
    </row>
    <row r="2048" spans="2:8" s="12" customFormat="1" ht="15">
      <c r="B2048" s="432"/>
      <c r="C2048" s="433"/>
      <c r="D2048" s="40"/>
      <c r="E2048" s="41"/>
      <c r="F2048" s="32"/>
      <c r="G2048" s="33" t="s">
        <v>51</v>
      </c>
      <c r="H2048" s="34">
        <f>SUM(H2044:H2047)</f>
        <v>11925</v>
      </c>
    </row>
    <row r="2049" spans="2:9" s="12" customFormat="1" ht="15">
      <c r="B2049" s="444" t="s">
        <v>52</v>
      </c>
      <c r="C2049" s="445"/>
      <c r="D2049" s="445"/>
      <c r="E2049" s="445"/>
      <c r="F2049" s="445"/>
      <c r="G2049" s="445"/>
      <c r="H2049" s="446"/>
    </row>
    <row r="2050" spans="2:9" s="12" customFormat="1" ht="15">
      <c r="B2050" s="432" t="s">
        <v>45</v>
      </c>
      <c r="C2050" s="433"/>
      <c r="D2050" s="20" t="s">
        <v>16</v>
      </c>
      <c r="E2050" s="21" t="s">
        <v>27</v>
      </c>
      <c r="F2050" s="22" t="s">
        <v>53</v>
      </c>
      <c r="G2050" s="20" t="s">
        <v>29</v>
      </c>
      <c r="H2050" s="23" t="s">
        <v>30</v>
      </c>
    </row>
    <row r="2051" spans="2:9" s="12" customFormat="1" ht="30.75" customHeight="1">
      <c r="B2051" s="432" t="s">
        <v>54</v>
      </c>
      <c r="C2051" s="433"/>
      <c r="D2051" s="24" t="s">
        <v>16</v>
      </c>
      <c r="E2051" s="35">
        <v>1E-3</v>
      </c>
      <c r="F2051" s="42">
        <v>85000</v>
      </c>
      <c r="G2051" s="42">
        <v>85000</v>
      </c>
      <c r="H2051" s="28">
        <f>G2051*E2051</f>
        <v>85</v>
      </c>
    </row>
    <row r="2052" spans="2:9" s="12" customFormat="1" ht="27.75" customHeight="1">
      <c r="B2052" s="432" t="s">
        <v>55</v>
      </c>
      <c r="C2052" s="433"/>
      <c r="D2052" s="24" t="s">
        <v>16</v>
      </c>
      <c r="E2052" s="43">
        <v>1E-3</v>
      </c>
      <c r="F2052" s="44">
        <v>170000</v>
      </c>
      <c r="G2052" s="44">
        <v>170000</v>
      </c>
      <c r="H2052" s="28">
        <f>G2052*E2052</f>
        <v>170</v>
      </c>
    </row>
    <row r="2053" spans="2:9" s="12" customFormat="1" ht="15">
      <c r="B2053" s="432"/>
      <c r="C2053" s="433"/>
      <c r="D2053" s="24"/>
      <c r="E2053" s="43"/>
      <c r="F2053" s="45"/>
      <c r="G2053" s="46"/>
      <c r="H2053" s="28"/>
    </row>
    <row r="2054" spans="2:9" s="12" customFormat="1" ht="15">
      <c r="B2054" s="432"/>
      <c r="C2054" s="433"/>
      <c r="D2054" s="24"/>
      <c r="E2054" s="43"/>
      <c r="F2054" s="45"/>
      <c r="G2054" s="46"/>
      <c r="H2054" s="28"/>
    </row>
    <row r="2055" spans="2:9" s="12" customFormat="1" ht="30">
      <c r="B2055" s="432"/>
      <c r="C2055" s="433"/>
      <c r="D2055" s="47"/>
      <c r="E2055" s="48"/>
      <c r="F2055" s="32"/>
      <c r="G2055" s="33" t="s">
        <v>56</v>
      </c>
      <c r="H2055" s="34">
        <f>SUM(H2051:H2054)</f>
        <v>255</v>
      </c>
    </row>
    <row r="2056" spans="2:9" s="12" customFormat="1" ht="15">
      <c r="B2056" s="444" t="s">
        <v>57</v>
      </c>
      <c r="C2056" s="445"/>
      <c r="D2056" s="445"/>
      <c r="E2056" s="445"/>
      <c r="F2056" s="445"/>
      <c r="G2056" s="445"/>
      <c r="H2056" s="446"/>
    </row>
    <row r="2057" spans="2:9" s="12" customFormat="1" ht="30">
      <c r="B2057" s="432" t="s">
        <v>45</v>
      </c>
      <c r="C2057" s="433"/>
      <c r="D2057" s="20" t="s">
        <v>16</v>
      </c>
      <c r="E2057" s="21" t="s">
        <v>27</v>
      </c>
      <c r="F2057" s="22" t="s">
        <v>58</v>
      </c>
      <c r="G2057" s="20" t="s">
        <v>29</v>
      </c>
      <c r="H2057" s="23" t="s">
        <v>30</v>
      </c>
    </row>
    <row r="2058" spans="2:9" s="12" customFormat="1" ht="33.75" customHeight="1">
      <c r="B2058" s="432" t="s">
        <v>59</v>
      </c>
      <c r="C2058" s="433"/>
      <c r="D2058" s="24" t="s">
        <v>16</v>
      </c>
      <c r="E2058" s="35">
        <v>1E-3</v>
      </c>
      <c r="F2058" s="42">
        <v>180000</v>
      </c>
      <c r="G2058" s="42">
        <v>180000</v>
      </c>
      <c r="H2058" s="28">
        <f>G2058*E2058</f>
        <v>180</v>
      </c>
    </row>
    <row r="2059" spans="2:9" s="12" customFormat="1" ht="31.5" customHeight="1">
      <c r="B2059" s="432" t="s">
        <v>60</v>
      </c>
      <c r="C2059" s="433"/>
      <c r="D2059" s="24" t="s">
        <v>16</v>
      </c>
      <c r="E2059" s="35">
        <v>1E-3</v>
      </c>
      <c r="F2059" s="42">
        <v>6000</v>
      </c>
      <c r="G2059" s="42">
        <v>6000</v>
      </c>
      <c r="H2059" s="28">
        <f>G2059*E2059</f>
        <v>6</v>
      </c>
    </row>
    <row r="2060" spans="2:9" s="12" customFormat="1" ht="15">
      <c r="B2060" s="49"/>
      <c r="C2060" s="50"/>
      <c r="D2060" s="24"/>
      <c r="E2060" s="35"/>
      <c r="F2060" s="51"/>
      <c r="G2060" s="52"/>
      <c r="H2060" s="28"/>
    </row>
    <row r="2061" spans="2:9" s="12" customFormat="1" ht="15">
      <c r="B2061" s="432"/>
      <c r="C2061" s="436"/>
      <c r="D2061" s="20"/>
      <c r="E2061" s="35"/>
      <c r="F2061" s="51"/>
      <c r="G2061" s="52"/>
      <c r="H2061" s="28"/>
    </row>
    <row r="2062" spans="2:9" s="12" customFormat="1" ht="15">
      <c r="B2062" s="432"/>
      <c r="C2062" s="436"/>
      <c r="D2062" s="20"/>
      <c r="E2062" s="53"/>
      <c r="F2062" s="437" t="s">
        <v>61</v>
      </c>
      <c r="G2062" s="438"/>
      <c r="H2062" s="54">
        <f>SUM(H2058:H2061)</f>
        <v>186</v>
      </c>
      <c r="I2062" s="55">
        <f>H2062+H2055+H2048</f>
        <v>12366</v>
      </c>
    </row>
    <row r="2063" spans="2:9" s="14" customFormat="1" ht="15">
      <c r="B2063" s="439" t="s">
        <v>62</v>
      </c>
      <c r="C2063" s="440"/>
      <c r="D2063" s="440"/>
      <c r="E2063" s="440"/>
      <c r="F2063" s="440"/>
      <c r="G2063" s="441"/>
      <c r="H2063" s="56">
        <f>H2062+H2055+H2048+H2041</f>
        <v>66073.5</v>
      </c>
    </row>
    <row r="2064" spans="2:9" s="12" customFormat="1" ht="15">
      <c r="B2064" s="57"/>
      <c r="C2064" s="442"/>
      <c r="D2064" s="442"/>
      <c r="E2064" s="442"/>
      <c r="F2064" s="442"/>
      <c r="G2064" s="442"/>
      <c r="H2064" s="443"/>
    </row>
    <row r="2065" spans="2:8" s="14" customFormat="1" ht="15">
      <c r="B2065" s="432" t="s">
        <v>63</v>
      </c>
      <c r="C2065" s="433"/>
      <c r="D2065" s="58"/>
      <c r="E2065" s="434" t="s">
        <v>64</v>
      </c>
      <c r="F2065" s="435"/>
      <c r="G2065" s="59">
        <v>0.08</v>
      </c>
      <c r="H2065" s="60">
        <f>G2065*H2063</f>
        <v>5285.88</v>
      </c>
    </row>
    <row r="2066" spans="2:8" s="14" customFormat="1" ht="15">
      <c r="B2066" s="432" t="s">
        <v>65</v>
      </c>
      <c r="C2066" s="433"/>
      <c r="D2066" s="58"/>
      <c r="E2066" s="434" t="s">
        <v>64</v>
      </c>
      <c r="F2066" s="435"/>
      <c r="G2066" s="59">
        <v>0.03</v>
      </c>
      <c r="H2066" s="60">
        <f>H2063*G2066</f>
        <v>1982.2049999999999</v>
      </c>
    </row>
    <row r="2067" spans="2:8" s="14" customFormat="1" ht="15">
      <c r="B2067" s="432" t="s">
        <v>66</v>
      </c>
      <c r="C2067" s="433"/>
      <c r="D2067" s="58"/>
      <c r="E2067" s="434" t="s">
        <v>64</v>
      </c>
      <c r="F2067" s="435"/>
      <c r="G2067" s="59">
        <v>0.05</v>
      </c>
      <c r="H2067" s="60">
        <f>G2067*H2063</f>
        <v>3303.6750000000002</v>
      </c>
    </row>
    <row r="2068" spans="2:8" s="12" customFormat="1" ht="15">
      <c r="B2068" s="429" t="s">
        <v>67</v>
      </c>
      <c r="C2068" s="430"/>
      <c r="D2068" s="430"/>
      <c r="E2068" s="430"/>
      <c r="F2068" s="430"/>
      <c r="G2068" s="431"/>
      <c r="H2068" s="61">
        <f>+H2067+H2066+H2065+H2063</f>
        <v>76645.259999999995</v>
      </c>
    </row>
    <row r="2070" spans="2:8" s="12" customFormat="1" ht="15">
      <c r="B2070" s="449" t="s">
        <v>21</v>
      </c>
      <c r="C2070" s="449"/>
      <c r="D2070" s="449"/>
      <c r="E2070" s="449"/>
      <c r="F2070" s="449"/>
      <c r="G2070" s="449"/>
      <c r="H2070" s="13" t="s">
        <v>22</v>
      </c>
    </row>
    <row r="2071" spans="2:8" s="14" customFormat="1" ht="39" customHeight="1">
      <c r="B2071" s="450" t="s">
        <v>202</v>
      </c>
      <c r="C2071" s="450"/>
      <c r="D2071" s="450"/>
      <c r="E2071" s="450"/>
      <c r="F2071" s="450"/>
      <c r="G2071" s="450"/>
      <c r="H2071" s="15" t="s">
        <v>24</v>
      </c>
    </row>
    <row r="2072" spans="2:8" s="12" customFormat="1" ht="15">
      <c r="B2072" s="16"/>
      <c r="C2072" s="17"/>
      <c r="D2072" s="17"/>
      <c r="E2072" s="18"/>
      <c r="F2072" s="17"/>
      <c r="G2072" s="17"/>
      <c r="H2072" s="19"/>
    </row>
    <row r="2073" spans="2:8" s="12" customFormat="1" ht="15">
      <c r="B2073" s="444" t="s">
        <v>25</v>
      </c>
      <c r="C2073" s="445"/>
      <c r="D2073" s="445"/>
      <c r="E2073" s="445"/>
      <c r="F2073" s="445"/>
      <c r="G2073" s="445"/>
      <c r="H2073" s="446"/>
    </row>
    <row r="2074" spans="2:8" s="12" customFormat="1" ht="15">
      <c r="B2074" s="451" t="s">
        <v>26</v>
      </c>
      <c r="C2074" s="452"/>
      <c r="D2074" s="20" t="s">
        <v>16</v>
      </c>
      <c r="E2074" s="21" t="s">
        <v>27</v>
      </c>
      <c r="F2074" s="22" t="s">
        <v>28</v>
      </c>
      <c r="G2074" s="20" t="s">
        <v>29</v>
      </c>
      <c r="H2074" s="23" t="s">
        <v>30</v>
      </c>
    </row>
    <row r="2075" spans="2:8" s="12" customFormat="1" ht="15">
      <c r="B2075" s="447" t="s">
        <v>140</v>
      </c>
      <c r="C2075" s="448"/>
      <c r="D2075" s="24" t="s">
        <v>16</v>
      </c>
      <c r="E2075" s="25">
        <v>1</v>
      </c>
      <c r="F2075" s="26">
        <v>0</v>
      </c>
      <c r="G2075" s="27">
        <v>3135</v>
      </c>
      <c r="H2075" s="28">
        <f>+G2075*E2075+(G2075*F2075)</f>
        <v>3135</v>
      </c>
    </row>
    <row r="2076" spans="2:8" s="12" customFormat="1" ht="15">
      <c r="B2076" s="447"/>
      <c r="C2076" s="448"/>
      <c r="D2076" s="24"/>
      <c r="E2076" s="31"/>
      <c r="F2076" s="32"/>
      <c r="G2076" s="33" t="s">
        <v>43</v>
      </c>
      <c r="H2076" s="34">
        <f>SUM(H2075:H2075)</f>
        <v>3135</v>
      </c>
    </row>
    <row r="2077" spans="2:8" s="12" customFormat="1" ht="15">
      <c r="B2077" s="444" t="s">
        <v>44</v>
      </c>
      <c r="C2077" s="445"/>
      <c r="D2077" s="445"/>
      <c r="E2077" s="445"/>
      <c r="F2077" s="445"/>
      <c r="G2077" s="445"/>
      <c r="H2077" s="446"/>
    </row>
    <row r="2078" spans="2:8" s="12" customFormat="1" ht="15">
      <c r="B2078" s="432" t="s">
        <v>45</v>
      </c>
      <c r="C2078" s="433"/>
      <c r="D2078" s="20" t="s">
        <v>16</v>
      </c>
      <c r="E2078" s="21" t="s">
        <v>27</v>
      </c>
      <c r="F2078" s="22"/>
      <c r="G2078" s="20" t="s">
        <v>29</v>
      </c>
      <c r="H2078" s="23" t="s">
        <v>30</v>
      </c>
    </row>
    <row r="2079" spans="2:8" s="12" customFormat="1" ht="31.5" customHeight="1">
      <c r="B2079" s="432" t="s">
        <v>46</v>
      </c>
      <c r="C2079" s="433"/>
      <c r="D2079" s="24" t="s">
        <v>47</v>
      </c>
      <c r="E2079" s="35">
        <f>0.005/8</f>
        <v>6.2500000000000001E-4</v>
      </c>
      <c r="F2079" s="36"/>
      <c r="G2079" s="37">
        <f>2900000/30</f>
        <v>96666.666666666672</v>
      </c>
      <c r="H2079" s="28">
        <f>+G2079*E2079</f>
        <v>60.416666666666671</v>
      </c>
    </row>
    <row r="2080" spans="2:8" s="12" customFormat="1" ht="15">
      <c r="B2080" s="432" t="s">
        <v>48</v>
      </c>
      <c r="C2080" s="433"/>
      <c r="D2080" s="24" t="s">
        <v>47</v>
      </c>
      <c r="E2080" s="35">
        <f>0.025/8</f>
        <v>3.1250000000000002E-3</v>
      </c>
      <c r="F2080" s="38"/>
      <c r="G2080" s="39">
        <f>1900000/30</f>
        <v>63333.333333333336</v>
      </c>
      <c r="H2080" s="28">
        <f>+G2080*E2080</f>
        <v>197.91666666666669</v>
      </c>
    </row>
    <row r="2081" spans="2:8" s="12" customFormat="1" ht="15">
      <c r="B2081" s="432" t="s">
        <v>49</v>
      </c>
      <c r="C2081" s="433"/>
      <c r="D2081" s="24" t="s">
        <v>47</v>
      </c>
      <c r="E2081" s="35">
        <f>0.1/8</f>
        <v>1.2500000000000001E-2</v>
      </c>
      <c r="F2081" s="38"/>
      <c r="G2081" s="39">
        <f>1600000/30</f>
        <v>53333.333333333336</v>
      </c>
      <c r="H2081" s="28">
        <f>+G2081*E2081</f>
        <v>666.66666666666674</v>
      </c>
    </row>
    <row r="2082" spans="2:8" s="12" customFormat="1" ht="15">
      <c r="B2082" s="432" t="s">
        <v>50</v>
      </c>
      <c r="C2082" s="433"/>
      <c r="D2082" s="24" t="s">
        <v>47</v>
      </c>
      <c r="E2082" s="35">
        <f>0.1/8</f>
        <v>1.2500000000000001E-2</v>
      </c>
      <c r="F2082" s="38"/>
      <c r="G2082" s="39">
        <f>1200000/30</f>
        <v>40000</v>
      </c>
      <c r="H2082" s="28">
        <f>+G2082*E2082</f>
        <v>500</v>
      </c>
    </row>
    <row r="2083" spans="2:8" s="12" customFormat="1" ht="15">
      <c r="B2083" s="432"/>
      <c r="C2083" s="433"/>
      <c r="D2083" s="40"/>
      <c r="E2083" s="41"/>
      <c r="F2083" s="32"/>
      <c r="G2083" s="33" t="s">
        <v>51</v>
      </c>
      <c r="H2083" s="34">
        <f>SUM(H2079:H2082)</f>
        <v>1425</v>
      </c>
    </row>
    <row r="2084" spans="2:8" s="12" customFormat="1" ht="15">
      <c r="B2084" s="444" t="s">
        <v>52</v>
      </c>
      <c r="C2084" s="445"/>
      <c r="D2084" s="445"/>
      <c r="E2084" s="445"/>
      <c r="F2084" s="445"/>
      <c r="G2084" s="445"/>
      <c r="H2084" s="446"/>
    </row>
    <row r="2085" spans="2:8" s="12" customFormat="1" ht="15">
      <c r="B2085" s="432" t="s">
        <v>45</v>
      </c>
      <c r="C2085" s="433"/>
      <c r="D2085" s="20" t="s">
        <v>16</v>
      </c>
      <c r="E2085" s="21" t="s">
        <v>27</v>
      </c>
      <c r="F2085" s="22" t="s">
        <v>53</v>
      </c>
      <c r="G2085" s="20" t="s">
        <v>29</v>
      </c>
      <c r="H2085" s="23" t="s">
        <v>30</v>
      </c>
    </row>
    <row r="2086" spans="2:8" s="12" customFormat="1" ht="30.75" customHeight="1">
      <c r="B2086" s="432" t="s">
        <v>54</v>
      </c>
      <c r="C2086" s="433"/>
      <c r="D2086" s="24" t="s">
        <v>16</v>
      </c>
      <c r="E2086" s="35">
        <v>1E-3</v>
      </c>
      <c r="F2086" s="42">
        <v>85000</v>
      </c>
      <c r="G2086" s="42">
        <v>85000</v>
      </c>
      <c r="H2086" s="28">
        <f>G2086*E2086</f>
        <v>85</v>
      </c>
    </row>
    <row r="2087" spans="2:8" s="12" customFormat="1" ht="27.75" customHeight="1">
      <c r="B2087" s="432" t="s">
        <v>55</v>
      </c>
      <c r="C2087" s="433"/>
      <c r="D2087" s="24" t="s">
        <v>16</v>
      </c>
      <c r="E2087" s="43">
        <v>1E-3</v>
      </c>
      <c r="F2087" s="44">
        <v>170000</v>
      </c>
      <c r="G2087" s="44">
        <v>170000</v>
      </c>
      <c r="H2087" s="28">
        <f>G2087*E2087</f>
        <v>170</v>
      </c>
    </row>
    <row r="2088" spans="2:8" s="12" customFormat="1" ht="15">
      <c r="B2088" s="432"/>
      <c r="C2088" s="433"/>
      <c r="D2088" s="24"/>
      <c r="E2088" s="43"/>
      <c r="F2088" s="45"/>
      <c r="G2088" s="46"/>
      <c r="H2088" s="28"/>
    </row>
    <row r="2089" spans="2:8" s="12" customFormat="1" ht="15">
      <c r="B2089" s="432"/>
      <c r="C2089" s="433"/>
      <c r="D2089" s="24"/>
      <c r="E2089" s="43"/>
      <c r="F2089" s="45"/>
      <c r="G2089" s="46"/>
      <c r="H2089" s="28"/>
    </row>
    <row r="2090" spans="2:8" s="12" customFormat="1" ht="30">
      <c r="B2090" s="432"/>
      <c r="C2090" s="433"/>
      <c r="D2090" s="47"/>
      <c r="E2090" s="48"/>
      <c r="F2090" s="32"/>
      <c r="G2090" s="33" t="s">
        <v>56</v>
      </c>
      <c r="H2090" s="34">
        <f>SUM(H2086:H2089)</f>
        <v>255</v>
      </c>
    </row>
    <row r="2091" spans="2:8" s="12" customFormat="1" ht="15">
      <c r="B2091" s="444" t="s">
        <v>57</v>
      </c>
      <c r="C2091" s="445"/>
      <c r="D2091" s="445"/>
      <c r="E2091" s="445"/>
      <c r="F2091" s="445"/>
      <c r="G2091" s="445"/>
      <c r="H2091" s="446"/>
    </row>
    <row r="2092" spans="2:8" s="12" customFormat="1" ht="30">
      <c r="B2092" s="432" t="s">
        <v>45</v>
      </c>
      <c r="C2092" s="433"/>
      <c r="D2092" s="20" t="s">
        <v>16</v>
      </c>
      <c r="E2092" s="21" t="s">
        <v>27</v>
      </c>
      <c r="F2092" s="22" t="s">
        <v>58</v>
      </c>
      <c r="G2092" s="20" t="s">
        <v>29</v>
      </c>
      <c r="H2092" s="23" t="s">
        <v>30</v>
      </c>
    </row>
    <row r="2093" spans="2:8" s="12" customFormat="1" ht="33.75" customHeight="1">
      <c r="B2093" s="432" t="s">
        <v>59</v>
      </c>
      <c r="C2093" s="433"/>
      <c r="D2093" s="24" t="s">
        <v>16</v>
      </c>
      <c r="E2093" s="35">
        <v>1E-3</v>
      </c>
      <c r="F2093" s="42">
        <v>180000</v>
      </c>
      <c r="G2093" s="42">
        <v>180000</v>
      </c>
      <c r="H2093" s="28">
        <f>G2093*E2093</f>
        <v>180</v>
      </c>
    </row>
    <row r="2094" spans="2:8" s="12" customFormat="1" ht="31.5" customHeight="1">
      <c r="B2094" s="432" t="s">
        <v>60</v>
      </c>
      <c r="C2094" s="433"/>
      <c r="D2094" s="24" t="s">
        <v>16</v>
      </c>
      <c r="E2094" s="35">
        <v>1E-3</v>
      </c>
      <c r="F2094" s="42">
        <v>6000</v>
      </c>
      <c r="G2094" s="42">
        <v>6000</v>
      </c>
      <c r="H2094" s="28">
        <f>G2094*E2094</f>
        <v>6</v>
      </c>
    </row>
    <row r="2095" spans="2:8" s="12" customFormat="1" ht="15">
      <c r="B2095" s="49"/>
      <c r="C2095" s="50"/>
      <c r="D2095" s="24"/>
      <c r="E2095" s="35"/>
      <c r="F2095" s="51"/>
      <c r="G2095" s="52"/>
      <c r="H2095" s="28"/>
    </row>
    <row r="2096" spans="2:8" s="12" customFormat="1" ht="15">
      <c r="B2096" s="432"/>
      <c r="C2096" s="436"/>
      <c r="D2096" s="20"/>
      <c r="E2096" s="35"/>
      <c r="F2096" s="51"/>
      <c r="G2096" s="52"/>
      <c r="H2096" s="28"/>
    </row>
    <row r="2097" spans="2:9" s="12" customFormat="1" ht="15">
      <c r="B2097" s="432"/>
      <c r="C2097" s="436"/>
      <c r="D2097" s="20"/>
      <c r="E2097" s="53"/>
      <c r="F2097" s="437" t="s">
        <v>61</v>
      </c>
      <c r="G2097" s="438"/>
      <c r="H2097" s="54">
        <f>SUM(H2093:H2096)</f>
        <v>186</v>
      </c>
      <c r="I2097" s="55">
        <f>H2097+H2090+H2083</f>
        <v>1866</v>
      </c>
    </row>
    <row r="2098" spans="2:9" s="14" customFormat="1" ht="15">
      <c r="B2098" s="439" t="s">
        <v>62</v>
      </c>
      <c r="C2098" s="440"/>
      <c r="D2098" s="440"/>
      <c r="E2098" s="440"/>
      <c r="F2098" s="440"/>
      <c r="G2098" s="441"/>
      <c r="H2098" s="56">
        <f>H2097+H2090+H2083+H2076</f>
        <v>5001</v>
      </c>
    </row>
    <row r="2099" spans="2:9" s="12" customFormat="1" ht="15">
      <c r="B2099" s="57"/>
      <c r="C2099" s="442"/>
      <c r="D2099" s="442"/>
      <c r="E2099" s="442"/>
      <c r="F2099" s="442"/>
      <c r="G2099" s="442"/>
      <c r="H2099" s="443"/>
    </row>
    <row r="2100" spans="2:9" s="14" customFormat="1" ht="15">
      <c r="B2100" s="432" t="s">
        <v>63</v>
      </c>
      <c r="C2100" s="433"/>
      <c r="D2100" s="58"/>
      <c r="E2100" s="434" t="s">
        <v>64</v>
      </c>
      <c r="F2100" s="435"/>
      <c r="G2100" s="59">
        <v>0.08</v>
      </c>
      <c r="H2100" s="60">
        <f>G2100*H2098</f>
        <v>400.08</v>
      </c>
    </row>
    <row r="2101" spans="2:9" s="14" customFormat="1" ht="15">
      <c r="B2101" s="432" t="s">
        <v>65</v>
      </c>
      <c r="C2101" s="433"/>
      <c r="D2101" s="58"/>
      <c r="E2101" s="434" t="s">
        <v>64</v>
      </c>
      <c r="F2101" s="435"/>
      <c r="G2101" s="59">
        <v>0.03</v>
      </c>
      <c r="H2101" s="60">
        <f>H2098*G2101</f>
        <v>150.03</v>
      </c>
    </row>
    <row r="2102" spans="2:9" s="14" customFormat="1" ht="15">
      <c r="B2102" s="432" t="s">
        <v>66</v>
      </c>
      <c r="C2102" s="433"/>
      <c r="D2102" s="58"/>
      <c r="E2102" s="434" t="s">
        <v>64</v>
      </c>
      <c r="F2102" s="435"/>
      <c r="G2102" s="59">
        <v>0.05</v>
      </c>
      <c r="H2102" s="60">
        <f>G2102*H2098</f>
        <v>250.05</v>
      </c>
    </row>
    <row r="2103" spans="2:9" s="12" customFormat="1" ht="15">
      <c r="B2103" s="429" t="s">
        <v>67</v>
      </c>
      <c r="C2103" s="430"/>
      <c r="D2103" s="430"/>
      <c r="E2103" s="430"/>
      <c r="F2103" s="430"/>
      <c r="G2103" s="431"/>
      <c r="H2103" s="61">
        <f>+H2102+H2101+H2100+H2098</f>
        <v>5801.16</v>
      </c>
    </row>
    <row r="2105" spans="2:9" s="12" customFormat="1" ht="15">
      <c r="B2105" s="449" t="s">
        <v>21</v>
      </c>
      <c r="C2105" s="449"/>
      <c r="D2105" s="449"/>
      <c r="E2105" s="449"/>
      <c r="F2105" s="449"/>
      <c r="G2105" s="449"/>
      <c r="H2105" s="13" t="s">
        <v>22</v>
      </c>
    </row>
    <row r="2106" spans="2:9" s="14" customFormat="1" ht="39" customHeight="1">
      <c r="B2106" s="450" t="s">
        <v>203</v>
      </c>
      <c r="C2106" s="450"/>
      <c r="D2106" s="450"/>
      <c r="E2106" s="450"/>
      <c r="F2106" s="450"/>
      <c r="G2106" s="450"/>
      <c r="H2106" s="15" t="s">
        <v>24</v>
      </c>
    </row>
    <row r="2107" spans="2:9" s="12" customFormat="1" ht="15">
      <c r="B2107" s="16"/>
      <c r="C2107" s="17"/>
      <c r="D2107" s="17"/>
      <c r="E2107" s="18"/>
      <c r="F2107" s="17"/>
      <c r="G2107" s="17"/>
      <c r="H2107" s="19"/>
    </row>
    <row r="2108" spans="2:9" s="12" customFormat="1" ht="15">
      <c r="B2108" s="444" t="s">
        <v>25</v>
      </c>
      <c r="C2108" s="445"/>
      <c r="D2108" s="445"/>
      <c r="E2108" s="445"/>
      <c r="F2108" s="445"/>
      <c r="G2108" s="445"/>
      <c r="H2108" s="446"/>
    </row>
    <row r="2109" spans="2:9" s="12" customFormat="1" ht="15">
      <c r="B2109" s="451" t="s">
        <v>26</v>
      </c>
      <c r="C2109" s="452"/>
      <c r="D2109" s="20" t="s">
        <v>16</v>
      </c>
      <c r="E2109" s="21" t="s">
        <v>27</v>
      </c>
      <c r="F2109" s="22" t="s">
        <v>28</v>
      </c>
      <c r="G2109" s="20" t="s">
        <v>29</v>
      </c>
      <c r="H2109" s="23" t="s">
        <v>30</v>
      </c>
    </row>
    <row r="2110" spans="2:9" s="12" customFormat="1" ht="15">
      <c r="B2110" s="447" t="s">
        <v>203</v>
      </c>
      <c r="C2110" s="448"/>
      <c r="D2110" s="24" t="s">
        <v>16</v>
      </c>
      <c r="E2110" s="25">
        <v>1</v>
      </c>
      <c r="F2110" s="26">
        <v>0</v>
      </c>
      <c r="G2110" s="27">
        <v>5280</v>
      </c>
      <c r="H2110" s="28">
        <f>+G2110*E2110+(G2110*F2110)</f>
        <v>5280</v>
      </c>
    </row>
    <row r="2111" spans="2:9" s="12" customFormat="1" ht="15">
      <c r="B2111" s="447"/>
      <c r="C2111" s="448"/>
      <c r="D2111" s="24"/>
      <c r="E2111" s="31"/>
      <c r="F2111" s="32"/>
      <c r="G2111" s="33" t="s">
        <v>43</v>
      </c>
      <c r="H2111" s="34">
        <f>SUM(H2110:H2110)</f>
        <v>5280</v>
      </c>
    </row>
    <row r="2112" spans="2:9" s="12" customFormat="1" ht="15">
      <c r="B2112" s="444" t="s">
        <v>44</v>
      </c>
      <c r="C2112" s="445"/>
      <c r="D2112" s="445"/>
      <c r="E2112" s="445"/>
      <c r="F2112" s="445"/>
      <c r="G2112" s="445"/>
      <c r="H2112" s="446"/>
    </row>
    <row r="2113" spans="2:8" s="12" customFormat="1" ht="15">
      <c r="B2113" s="432" t="s">
        <v>45</v>
      </c>
      <c r="C2113" s="433"/>
      <c r="D2113" s="20" t="s">
        <v>16</v>
      </c>
      <c r="E2113" s="21" t="s">
        <v>27</v>
      </c>
      <c r="F2113" s="22"/>
      <c r="G2113" s="20" t="s">
        <v>29</v>
      </c>
      <c r="H2113" s="23" t="s">
        <v>30</v>
      </c>
    </row>
    <row r="2114" spans="2:8" s="12" customFormat="1" ht="31.5" customHeight="1">
      <c r="B2114" s="432" t="s">
        <v>46</v>
      </c>
      <c r="C2114" s="433"/>
      <c r="D2114" s="24" t="s">
        <v>47</v>
      </c>
      <c r="E2114" s="35">
        <f>0.005/8</f>
        <v>6.2500000000000001E-4</v>
      </c>
      <c r="F2114" s="36"/>
      <c r="G2114" s="37">
        <f>2900000/30</f>
        <v>96666.666666666672</v>
      </c>
      <c r="H2114" s="28">
        <f>+G2114*E2114</f>
        <v>60.416666666666671</v>
      </c>
    </row>
    <row r="2115" spans="2:8" s="12" customFormat="1" ht="15">
      <c r="B2115" s="432" t="s">
        <v>48</v>
      </c>
      <c r="C2115" s="433"/>
      <c r="D2115" s="24" t="s">
        <v>47</v>
      </c>
      <c r="E2115" s="35">
        <f>0.025/8</f>
        <v>3.1250000000000002E-3</v>
      </c>
      <c r="F2115" s="38"/>
      <c r="G2115" s="39">
        <f>1900000/30</f>
        <v>63333.333333333336</v>
      </c>
      <c r="H2115" s="28">
        <f>+G2115*E2115</f>
        <v>197.91666666666669</v>
      </c>
    </row>
    <row r="2116" spans="2:8" s="12" customFormat="1" ht="15">
      <c r="B2116" s="432" t="s">
        <v>49</v>
      </c>
      <c r="C2116" s="433"/>
      <c r="D2116" s="24" t="s">
        <v>47</v>
      </c>
      <c r="E2116" s="35">
        <f>0.1/8</f>
        <v>1.2500000000000001E-2</v>
      </c>
      <c r="F2116" s="38"/>
      <c r="G2116" s="39">
        <f>1600000/30</f>
        <v>53333.333333333336</v>
      </c>
      <c r="H2116" s="28">
        <f>+G2116*E2116</f>
        <v>666.66666666666674</v>
      </c>
    </row>
    <row r="2117" spans="2:8" s="12" customFormat="1" ht="15">
      <c r="B2117" s="432" t="s">
        <v>50</v>
      </c>
      <c r="C2117" s="433"/>
      <c r="D2117" s="24" t="s">
        <v>47</v>
      </c>
      <c r="E2117" s="35">
        <f>0.1/8</f>
        <v>1.2500000000000001E-2</v>
      </c>
      <c r="F2117" s="38"/>
      <c r="G2117" s="39">
        <f>1200000/30</f>
        <v>40000</v>
      </c>
      <c r="H2117" s="28">
        <f>+G2117*E2117</f>
        <v>500</v>
      </c>
    </row>
    <row r="2118" spans="2:8" s="12" customFormat="1" ht="15">
      <c r="B2118" s="432"/>
      <c r="C2118" s="433"/>
      <c r="D2118" s="40"/>
      <c r="E2118" s="41"/>
      <c r="F2118" s="32"/>
      <c r="G2118" s="33" t="s">
        <v>51</v>
      </c>
      <c r="H2118" s="34">
        <f>SUM(H2114:H2117)</f>
        <v>1425</v>
      </c>
    </row>
    <row r="2119" spans="2:8" s="12" customFormat="1" ht="15">
      <c r="B2119" s="444" t="s">
        <v>52</v>
      </c>
      <c r="C2119" s="445"/>
      <c r="D2119" s="445"/>
      <c r="E2119" s="445"/>
      <c r="F2119" s="445"/>
      <c r="G2119" s="445"/>
      <c r="H2119" s="446"/>
    </row>
    <row r="2120" spans="2:8" s="12" customFormat="1" ht="15">
      <c r="B2120" s="432" t="s">
        <v>45</v>
      </c>
      <c r="C2120" s="433"/>
      <c r="D2120" s="20" t="s">
        <v>16</v>
      </c>
      <c r="E2120" s="21" t="s">
        <v>27</v>
      </c>
      <c r="F2120" s="22" t="s">
        <v>53</v>
      </c>
      <c r="G2120" s="20" t="s">
        <v>29</v>
      </c>
      <c r="H2120" s="23" t="s">
        <v>30</v>
      </c>
    </row>
    <row r="2121" spans="2:8" s="12" customFormat="1" ht="30.75" customHeight="1">
      <c r="B2121" s="432" t="s">
        <v>54</v>
      </c>
      <c r="C2121" s="433"/>
      <c r="D2121" s="24" t="s">
        <v>16</v>
      </c>
      <c r="E2121" s="35">
        <v>1E-3</v>
      </c>
      <c r="F2121" s="42">
        <v>85000</v>
      </c>
      <c r="G2121" s="42">
        <v>85000</v>
      </c>
      <c r="H2121" s="28">
        <f>G2121*E2121</f>
        <v>85</v>
      </c>
    </row>
    <row r="2122" spans="2:8" s="12" customFormat="1" ht="27.75" customHeight="1">
      <c r="B2122" s="432" t="s">
        <v>55</v>
      </c>
      <c r="C2122" s="433"/>
      <c r="D2122" s="24" t="s">
        <v>16</v>
      </c>
      <c r="E2122" s="43">
        <v>1E-3</v>
      </c>
      <c r="F2122" s="44">
        <v>170000</v>
      </c>
      <c r="G2122" s="44">
        <v>170000</v>
      </c>
      <c r="H2122" s="28">
        <f>G2122*E2122</f>
        <v>170</v>
      </c>
    </row>
    <row r="2123" spans="2:8" s="12" customFormat="1" ht="15">
      <c r="B2123" s="432"/>
      <c r="C2123" s="433"/>
      <c r="D2123" s="24"/>
      <c r="E2123" s="43"/>
      <c r="F2123" s="45"/>
      <c r="G2123" s="46"/>
      <c r="H2123" s="28"/>
    </row>
    <row r="2124" spans="2:8" s="12" customFormat="1" ht="15">
      <c r="B2124" s="432"/>
      <c r="C2124" s="433"/>
      <c r="D2124" s="24"/>
      <c r="E2124" s="43"/>
      <c r="F2124" s="45"/>
      <c r="G2124" s="46"/>
      <c r="H2124" s="28"/>
    </row>
    <row r="2125" spans="2:8" s="12" customFormat="1" ht="30">
      <c r="B2125" s="432"/>
      <c r="C2125" s="433"/>
      <c r="D2125" s="47"/>
      <c r="E2125" s="48"/>
      <c r="F2125" s="32"/>
      <c r="G2125" s="33" t="s">
        <v>56</v>
      </c>
      <c r="H2125" s="34">
        <f>SUM(H2121:H2124)</f>
        <v>255</v>
      </c>
    </row>
    <row r="2126" spans="2:8" s="12" customFormat="1" ht="15">
      <c r="B2126" s="444" t="s">
        <v>57</v>
      </c>
      <c r="C2126" s="445"/>
      <c r="D2126" s="445"/>
      <c r="E2126" s="445"/>
      <c r="F2126" s="445"/>
      <c r="G2126" s="445"/>
      <c r="H2126" s="446"/>
    </row>
    <row r="2127" spans="2:8" s="12" customFormat="1" ht="30">
      <c r="B2127" s="432" t="s">
        <v>45</v>
      </c>
      <c r="C2127" s="433"/>
      <c r="D2127" s="20" t="s">
        <v>16</v>
      </c>
      <c r="E2127" s="21" t="s">
        <v>27</v>
      </c>
      <c r="F2127" s="22" t="s">
        <v>58</v>
      </c>
      <c r="G2127" s="20" t="s">
        <v>29</v>
      </c>
      <c r="H2127" s="23" t="s">
        <v>30</v>
      </c>
    </row>
    <row r="2128" spans="2:8" s="12" customFormat="1" ht="33.75" customHeight="1">
      <c r="B2128" s="432" t="s">
        <v>59</v>
      </c>
      <c r="C2128" s="433"/>
      <c r="D2128" s="24" t="s">
        <v>16</v>
      </c>
      <c r="E2128" s="35">
        <v>1E-3</v>
      </c>
      <c r="F2128" s="42">
        <v>180000</v>
      </c>
      <c r="G2128" s="42">
        <v>180000</v>
      </c>
      <c r="H2128" s="28">
        <f>G2128*E2128</f>
        <v>180</v>
      </c>
    </row>
    <row r="2129" spans="2:9" s="12" customFormat="1" ht="31.5" customHeight="1">
      <c r="B2129" s="432" t="s">
        <v>60</v>
      </c>
      <c r="C2129" s="433"/>
      <c r="D2129" s="24" t="s">
        <v>16</v>
      </c>
      <c r="E2129" s="35">
        <v>1E-3</v>
      </c>
      <c r="F2129" s="42">
        <v>6000</v>
      </c>
      <c r="G2129" s="42">
        <v>6000</v>
      </c>
      <c r="H2129" s="28">
        <f>G2129*E2129</f>
        <v>6</v>
      </c>
    </row>
    <row r="2130" spans="2:9" s="12" customFormat="1" ht="15">
      <c r="B2130" s="49"/>
      <c r="C2130" s="50"/>
      <c r="D2130" s="24"/>
      <c r="E2130" s="35"/>
      <c r="F2130" s="51"/>
      <c r="G2130" s="52"/>
      <c r="H2130" s="28"/>
    </row>
    <row r="2131" spans="2:9" s="12" customFormat="1" ht="15">
      <c r="B2131" s="432"/>
      <c r="C2131" s="436"/>
      <c r="D2131" s="20"/>
      <c r="E2131" s="35"/>
      <c r="F2131" s="51"/>
      <c r="G2131" s="52"/>
      <c r="H2131" s="28"/>
    </row>
    <row r="2132" spans="2:9" s="12" customFormat="1" ht="15">
      <c r="B2132" s="432"/>
      <c r="C2132" s="436"/>
      <c r="D2132" s="20"/>
      <c r="E2132" s="53"/>
      <c r="F2132" s="437" t="s">
        <v>61</v>
      </c>
      <c r="G2132" s="438"/>
      <c r="H2132" s="54">
        <f>SUM(H2128:H2131)</f>
        <v>186</v>
      </c>
      <c r="I2132" s="55">
        <f>H2132+H2125+H2118</f>
        <v>1866</v>
      </c>
    </row>
    <row r="2133" spans="2:9" s="14" customFormat="1" ht="15">
      <c r="B2133" s="439" t="s">
        <v>62</v>
      </c>
      <c r="C2133" s="440"/>
      <c r="D2133" s="440"/>
      <c r="E2133" s="440"/>
      <c r="F2133" s="440"/>
      <c r="G2133" s="441"/>
      <c r="H2133" s="56">
        <f>H2132+H2125+H2118+H2111</f>
        <v>7146</v>
      </c>
    </row>
    <row r="2134" spans="2:9" s="12" customFormat="1" ht="15">
      <c r="B2134" s="57"/>
      <c r="C2134" s="442"/>
      <c r="D2134" s="442"/>
      <c r="E2134" s="442"/>
      <c r="F2134" s="442"/>
      <c r="G2134" s="442"/>
      <c r="H2134" s="443"/>
    </row>
    <row r="2135" spans="2:9" s="14" customFormat="1" ht="15">
      <c r="B2135" s="432" t="s">
        <v>63</v>
      </c>
      <c r="C2135" s="433"/>
      <c r="D2135" s="58"/>
      <c r="E2135" s="434" t="s">
        <v>64</v>
      </c>
      <c r="F2135" s="435"/>
      <c r="G2135" s="59">
        <v>0.08</v>
      </c>
      <c r="H2135" s="60">
        <f>G2135*H2133</f>
        <v>571.68000000000006</v>
      </c>
    </row>
    <row r="2136" spans="2:9" s="14" customFormat="1" ht="15">
      <c r="B2136" s="432" t="s">
        <v>65</v>
      </c>
      <c r="C2136" s="433"/>
      <c r="D2136" s="58"/>
      <c r="E2136" s="434" t="s">
        <v>64</v>
      </c>
      <c r="F2136" s="435"/>
      <c r="G2136" s="59">
        <v>0.03</v>
      </c>
      <c r="H2136" s="60">
        <f>H2133*G2136</f>
        <v>214.38</v>
      </c>
    </row>
    <row r="2137" spans="2:9" s="14" customFormat="1" ht="15">
      <c r="B2137" s="432" t="s">
        <v>66</v>
      </c>
      <c r="C2137" s="433"/>
      <c r="D2137" s="58"/>
      <c r="E2137" s="434" t="s">
        <v>64</v>
      </c>
      <c r="F2137" s="435"/>
      <c r="G2137" s="59">
        <v>0.05</v>
      </c>
      <c r="H2137" s="60">
        <f>G2137*H2133</f>
        <v>357.3</v>
      </c>
    </row>
    <row r="2138" spans="2:9" s="12" customFormat="1" ht="15">
      <c r="B2138" s="429" t="s">
        <v>67</v>
      </c>
      <c r="C2138" s="430"/>
      <c r="D2138" s="430"/>
      <c r="E2138" s="430"/>
      <c r="F2138" s="430"/>
      <c r="G2138" s="431"/>
      <c r="H2138" s="61">
        <f>+H2137+H2136+H2135+H2133</f>
        <v>8289.36</v>
      </c>
    </row>
    <row r="2140" spans="2:9" s="12" customFormat="1" ht="15">
      <c r="B2140" s="449" t="s">
        <v>21</v>
      </c>
      <c r="C2140" s="449"/>
      <c r="D2140" s="449"/>
      <c r="E2140" s="449"/>
      <c r="F2140" s="449"/>
      <c r="G2140" s="449"/>
      <c r="H2140" s="13" t="s">
        <v>22</v>
      </c>
    </row>
    <row r="2141" spans="2:9" s="14" customFormat="1" ht="39" customHeight="1">
      <c r="B2141" s="450" t="s">
        <v>204</v>
      </c>
      <c r="C2141" s="450"/>
      <c r="D2141" s="450"/>
      <c r="E2141" s="450"/>
      <c r="F2141" s="450"/>
      <c r="G2141" s="450"/>
      <c r="H2141" s="15" t="s">
        <v>24</v>
      </c>
    </row>
    <row r="2142" spans="2:9" s="12" customFormat="1" ht="15">
      <c r="B2142" s="16"/>
      <c r="C2142" s="17"/>
      <c r="D2142" s="17"/>
      <c r="E2142" s="18"/>
      <c r="F2142" s="17"/>
      <c r="G2142" s="17"/>
      <c r="H2142" s="19"/>
    </row>
    <row r="2143" spans="2:9" s="12" customFormat="1" ht="15">
      <c r="B2143" s="444" t="s">
        <v>25</v>
      </c>
      <c r="C2143" s="445"/>
      <c r="D2143" s="445"/>
      <c r="E2143" s="445"/>
      <c r="F2143" s="445"/>
      <c r="G2143" s="445"/>
      <c r="H2143" s="446"/>
    </row>
    <row r="2144" spans="2:9" s="12" customFormat="1" ht="15">
      <c r="B2144" s="451" t="s">
        <v>26</v>
      </c>
      <c r="C2144" s="452"/>
      <c r="D2144" s="20" t="s">
        <v>16</v>
      </c>
      <c r="E2144" s="21" t="s">
        <v>27</v>
      </c>
      <c r="F2144" s="22" t="s">
        <v>28</v>
      </c>
      <c r="G2144" s="20" t="s">
        <v>29</v>
      </c>
      <c r="H2144" s="23" t="s">
        <v>30</v>
      </c>
    </row>
    <row r="2145" spans="2:8" s="12" customFormat="1" ht="15">
      <c r="B2145" s="447" t="s">
        <v>204</v>
      </c>
      <c r="C2145" s="448"/>
      <c r="D2145" s="24" t="s">
        <v>15</v>
      </c>
      <c r="E2145" s="25">
        <v>1</v>
      </c>
      <c r="F2145" s="26">
        <v>0</v>
      </c>
      <c r="G2145" s="27">
        <v>20542.5</v>
      </c>
      <c r="H2145" s="28">
        <f>+G2145*E2145+(G2145*F2145)</f>
        <v>20542.5</v>
      </c>
    </row>
    <row r="2146" spans="2:8" s="12" customFormat="1" ht="15">
      <c r="B2146" s="447"/>
      <c r="C2146" s="448"/>
      <c r="D2146" s="24"/>
      <c r="E2146" s="31"/>
      <c r="F2146" s="32"/>
      <c r="G2146" s="33" t="s">
        <v>43</v>
      </c>
      <c r="H2146" s="34">
        <f>SUM(H2145:H2145)</f>
        <v>20542.5</v>
      </c>
    </row>
    <row r="2147" spans="2:8" s="12" customFormat="1" ht="15">
      <c r="B2147" s="444" t="s">
        <v>44</v>
      </c>
      <c r="C2147" s="445"/>
      <c r="D2147" s="445"/>
      <c r="E2147" s="445"/>
      <c r="F2147" s="445"/>
      <c r="G2147" s="445"/>
      <c r="H2147" s="446"/>
    </row>
    <row r="2148" spans="2:8" s="12" customFormat="1" ht="15">
      <c r="B2148" s="432" t="s">
        <v>45</v>
      </c>
      <c r="C2148" s="433"/>
      <c r="D2148" s="20" t="s">
        <v>16</v>
      </c>
      <c r="E2148" s="21" t="s">
        <v>27</v>
      </c>
      <c r="F2148" s="22"/>
      <c r="G2148" s="20" t="s">
        <v>29</v>
      </c>
      <c r="H2148" s="23" t="s">
        <v>30</v>
      </c>
    </row>
    <row r="2149" spans="2:8" s="12" customFormat="1" ht="31.5" customHeight="1">
      <c r="B2149" s="432" t="s">
        <v>46</v>
      </c>
      <c r="C2149" s="433"/>
      <c r="D2149" s="24" t="s">
        <v>47</v>
      </c>
      <c r="E2149" s="35">
        <f>0.005/8</f>
        <v>6.2500000000000001E-4</v>
      </c>
      <c r="F2149" s="36"/>
      <c r="G2149" s="37">
        <f>2900000/30</f>
        <v>96666.666666666672</v>
      </c>
      <c r="H2149" s="28">
        <f>+G2149*E2149</f>
        <v>60.416666666666671</v>
      </c>
    </row>
    <row r="2150" spans="2:8" s="12" customFormat="1" ht="15">
      <c r="B2150" s="432" t="s">
        <v>48</v>
      </c>
      <c r="C2150" s="433"/>
      <c r="D2150" s="24" t="s">
        <v>47</v>
      </c>
      <c r="E2150" s="35">
        <f>0.025/8</f>
        <v>3.1250000000000002E-3</v>
      </c>
      <c r="F2150" s="38"/>
      <c r="G2150" s="39">
        <f>1900000/30</f>
        <v>63333.333333333336</v>
      </c>
      <c r="H2150" s="28">
        <f>+G2150*E2150</f>
        <v>197.91666666666669</v>
      </c>
    </row>
    <row r="2151" spans="2:8" s="12" customFormat="1" ht="15">
      <c r="B2151" s="432" t="s">
        <v>49</v>
      </c>
      <c r="C2151" s="433"/>
      <c r="D2151" s="24" t="s">
        <v>47</v>
      </c>
      <c r="E2151" s="35">
        <f>0.3/8</f>
        <v>3.7499999999999999E-2</v>
      </c>
      <c r="F2151" s="38"/>
      <c r="G2151" s="39">
        <f>1600000/30</f>
        <v>53333.333333333336</v>
      </c>
      <c r="H2151" s="28">
        <f>+G2151*E2151</f>
        <v>2000</v>
      </c>
    </row>
    <row r="2152" spans="2:8" s="12" customFormat="1" ht="15">
      <c r="B2152" s="432" t="s">
        <v>50</v>
      </c>
      <c r="C2152" s="433"/>
      <c r="D2152" s="24" t="s">
        <v>47</v>
      </c>
      <c r="E2152" s="35">
        <f>0.3/8</f>
        <v>3.7499999999999999E-2</v>
      </c>
      <c r="F2152" s="38"/>
      <c r="G2152" s="39">
        <f>1200000/30</f>
        <v>40000</v>
      </c>
      <c r="H2152" s="28">
        <f>+G2152*E2152</f>
        <v>1500</v>
      </c>
    </row>
    <row r="2153" spans="2:8" s="12" customFormat="1" ht="15">
      <c r="B2153" s="432"/>
      <c r="C2153" s="433"/>
      <c r="D2153" s="40"/>
      <c r="E2153" s="41"/>
      <c r="F2153" s="32"/>
      <c r="G2153" s="33" t="s">
        <v>51</v>
      </c>
      <c r="H2153" s="34">
        <f>SUM(H2149:H2152)</f>
        <v>3758.3333333333335</v>
      </c>
    </row>
    <row r="2154" spans="2:8" s="12" customFormat="1" ht="15">
      <c r="B2154" s="444" t="s">
        <v>52</v>
      </c>
      <c r="C2154" s="445"/>
      <c r="D2154" s="445"/>
      <c r="E2154" s="445"/>
      <c r="F2154" s="445"/>
      <c r="G2154" s="445"/>
      <c r="H2154" s="446"/>
    </row>
    <row r="2155" spans="2:8" s="12" customFormat="1" ht="15">
      <c r="B2155" s="432" t="s">
        <v>45</v>
      </c>
      <c r="C2155" s="433"/>
      <c r="D2155" s="20" t="s">
        <v>16</v>
      </c>
      <c r="E2155" s="21" t="s">
        <v>27</v>
      </c>
      <c r="F2155" s="22" t="s">
        <v>53</v>
      </c>
      <c r="G2155" s="20" t="s">
        <v>29</v>
      </c>
      <c r="H2155" s="23" t="s">
        <v>30</v>
      </c>
    </row>
    <row r="2156" spans="2:8" s="12" customFormat="1" ht="30.75" customHeight="1">
      <c r="B2156" s="432" t="s">
        <v>54</v>
      </c>
      <c r="C2156" s="433"/>
      <c r="D2156" s="24" t="s">
        <v>16</v>
      </c>
      <c r="E2156" s="35">
        <v>1E-3</v>
      </c>
      <c r="F2156" s="42">
        <v>85000</v>
      </c>
      <c r="G2156" s="42">
        <v>85000</v>
      </c>
      <c r="H2156" s="28">
        <f>G2156*E2156</f>
        <v>85</v>
      </c>
    </row>
    <row r="2157" spans="2:8" s="12" customFormat="1" ht="27.75" customHeight="1">
      <c r="B2157" s="432" t="s">
        <v>55</v>
      </c>
      <c r="C2157" s="433"/>
      <c r="D2157" s="24" t="s">
        <v>16</v>
      </c>
      <c r="E2157" s="43">
        <v>1E-3</v>
      </c>
      <c r="F2157" s="44">
        <v>170000</v>
      </c>
      <c r="G2157" s="44">
        <v>170000</v>
      </c>
      <c r="H2157" s="28">
        <f>G2157*E2157</f>
        <v>170</v>
      </c>
    </row>
    <row r="2158" spans="2:8" s="12" customFormat="1" ht="15">
      <c r="B2158" s="432"/>
      <c r="C2158" s="433"/>
      <c r="D2158" s="24"/>
      <c r="E2158" s="43"/>
      <c r="F2158" s="45"/>
      <c r="G2158" s="46"/>
      <c r="H2158" s="28"/>
    </row>
    <row r="2159" spans="2:8" s="12" customFormat="1" ht="15">
      <c r="B2159" s="432"/>
      <c r="C2159" s="433"/>
      <c r="D2159" s="24"/>
      <c r="E2159" s="43"/>
      <c r="F2159" s="45"/>
      <c r="G2159" s="46"/>
      <c r="H2159" s="28"/>
    </row>
    <row r="2160" spans="2:8" s="12" customFormat="1" ht="30">
      <c r="B2160" s="432"/>
      <c r="C2160" s="433"/>
      <c r="D2160" s="47"/>
      <c r="E2160" s="48"/>
      <c r="F2160" s="32"/>
      <c r="G2160" s="33" t="s">
        <v>56</v>
      </c>
      <c r="H2160" s="34">
        <f>SUM(H2156:H2159)</f>
        <v>255</v>
      </c>
    </row>
    <row r="2161" spans="2:9" s="12" customFormat="1" ht="15">
      <c r="B2161" s="444" t="s">
        <v>57</v>
      </c>
      <c r="C2161" s="445"/>
      <c r="D2161" s="445"/>
      <c r="E2161" s="445"/>
      <c r="F2161" s="445"/>
      <c r="G2161" s="445"/>
      <c r="H2161" s="446"/>
    </row>
    <row r="2162" spans="2:9" s="12" customFormat="1" ht="30">
      <c r="B2162" s="432" t="s">
        <v>45</v>
      </c>
      <c r="C2162" s="433"/>
      <c r="D2162" s="20" t="s">
        <v>16</v>
      </c>
      <c r="E2162" s="21" t="s">
        <v>27</v>
      </c>
      <c r="F2162" s="22" t="s">
        <v>58</v>
      </c>
      <c r="G2162" s="20" t="s">
        <v>29</v>
      </c>
      <c r="H2162" s="23" t="s">
        <v>30</v>
      </c>
    </row>
    <row r="2163" spans="2:9" s="12" customFormat="1" ht="33.75" customHeight="1">
      <c r="B2163" s="432" t="s">
        <v>59</v>
      </c>
      <c r="C2163" s="433"/>
      <c r="D2163" s="24" t="s">
        <v>16</v>
      </c>
      <c r="E2163" s="35">
        <v>1E-3</v>
      </c>
      <c r="F2163" s="42">
        <v>180000</v>
      </c>
      <c r="G2163" s="42">
        <v>180000</v>
      </c>
      <c r="H2163" s="28">
        <f>G2163*E2163</f>
        <v>180</v>
      </c>
    </row>
    <row r="2164" spans="2:9" s="12" customFormat="1" ht="31.5" customHeight="1">
      <c r="B2164" s="432" t="s">
        <v>60</v>
      </c>
      <c r="C2164" s="433"/>
      <c r="D2164" s="24" t="s">
        <v>16</v>
      </c>
      <c r="E2164" s="35">
        <v>1E-3</v>
      </c>
      <c r="F2164" s="42">
        <v>6000</v>
      </c>
      <c r="G2164" s="42">
        <v>6000</v>
      </c>
      <c r="H2164" s="28">
        <f>G2164*E2164</f>
        <v>6</v>
      </c>
    </row>
    <row r="2165" spans="2:9" s="12" customFormat="1" ht="15">
      <c r="B2165" s="49"/>
      <c r="C2165" s="50"/>
      <c r="D2165" s="24"/>
      <c r="E2165" s="35"/>
      <c r="F2165" s="51"/>
      <c r="G2165" s="52"/>
      <c r="H2165" s="28"/>
    </row>
    <row r="2166" spans="2:9" s="12" customFormat="1" ht="15">
      <c r="B2166" s="432"/>
      <c r="C2166" s="436"/>
      <c r="D2166" s="20"/>
      <c r="E2166" s="35"/>
      <c r="F2166" s="51"/>
      <c r="G2166" s="52"/>
      <c r="H2166" s="28"/>
    </row>
    <row r="2167" spans="2:9" s="12" customFormat="1" ht="15">
      <c r="B2167" s="432"/>
      <c r="C2167" s="436"/>
      <c r="D2167" s="20"/>
      <c r="E2167" s="53"/>
      <c r="F2167" s="437" t="s">
        <v>61</v>
      </c>
      <c r="G2167" s="438"/>
      <c r="H2167" s="54">
        <f>SUM(H2163:H2166)</f>
        <v>186</v>
      </c>
      <c r="I2167" s="55">
        <f>H2167+H2160+H2153</f>
        <v>4199.3333333333339</v>
      </c>
    </row>
    <row r="2168" spans="2:9" s="14" customFormat="1" ht="15">
      <c r="B2168" s="439" t="s">
        <v>62</v>
      </c>
      <c r="C2168" s="440"/>
      <c r="D2168" s="440"/>
      <c r="E2168" s="440"/>
      <c r="F2168" s="440"/>
      <c r="G2168" s="441"/>
      <c r="H2168" s="56">
        <f>H2167+H2160+H2153+H2146</f>
        <v>24741.833333333336</v>
      </c>
    </row>
    <row r="2169" spans="2:9" s="12" customFormat="1" ht="15">
      <c r="B2169" s="57"/>
      <c r="C2169" s="442"/>
      <c r="D2169" s="442"/>
      <c r="E2169" s="442"/>
      <c r="F2169" s="442"/>
      <c r="G2169" s="442"/>
      <c r="H2169" s="443"/>
    </row>
    <row r="2170" spans="2:9" s="14" customFormat="1" ht="15">
      <c r="B2170" s="432" t="s">
        <v>63</v>
      </c>
      <c r="C2170" s="433"/>
      <c r="D2170" s="58"/>
      <c r="E2170" s="434" t="s">
        <v>64</v>
      </c>
      <c r="F2170" s="435"/>
      <c r="G2170" s="59">
        <v>0.08</v>
      </c>
      <c r="H2170" s="60">
        <f>G2170*H2168</f>
        <v>1979.3466666666668</v>
      </c>
    </row>
    <row r="2171" spans="2:9" s="14" customFormat="1" ht="15">
      <c r="B2171" s="432" t="s">
        <v>65</v>
      </c>
      <c r="C2171" s="433"/>
      <c r="D2171" s="58"/>
      <c r="E2171" s="434" t="s">
        <v>64</v>
      </c>
      <c r="F2171" s="435"/>
      <c r="G2171" s="59">
        <v>0.03</v>
      </c>
      <c r="H2171" s="60">
        <f>H2168*G2171</f>
        <v>742.255</v>
      </c>
    </row>
    <row r="2172" spans="2:9" s="14" customFormat="1" ht="15">
      <c r="B2172" s="432" t="s">
        <v>66</v>
      </c>
      <c r="C2172" s="433"/>
      <c r="D2172" s="58"/>
      <c r="E2172" s="434" t="s">
        <v>64</v>
      </c>
      <c r="F2172" s="435"/>
      <c r="G2172" s="59">
        <v>0.05</v>
      </c>
      <c r="H2172" s="60">
        <f>G2172*H2168</f>
        <v>1237.0916666666669</v>
      </c>
    </row>
    <row r="2173" spans="2:9" s="12" customFormat="1" ht="15">
      <c r="B2173" s="429" t="s">
        <v>67</v>
      </c>
      <c r="C2173" s="430"/>
      <c r="D2173" s="430"/>
      <c r="E2173" s="430"/>
      <c r="F2173" s="430"/>
      <c r="G2173" s="431"/>
      <c r="H2173" s="61">
        <f>+H2172+H2171+H2170+H2168</f>
        <v>28700.526666666668</v>
      </c>
    </row>
    <row r="2175" spans="2:9" s="12" customFormat="1" ht="15">
      <c r="B2175" s="449" t="s">
        <v>21</v>
      </c>
      <c r="C2175" s="449"/>
      <c r="D2175" s="449"/>
      <c r="E2175" s="449"/>
      <c r="F2175" s="449"/>
      <c r="G2175" s="449"/>
      <c r="H2175" s="13" t="s">
        <v>22</v>
      </c>
    </row>
    <row r="2176" spans="2:9" s="14" customFormat="1" ht="39" customHeight="1">
      <c r="B2176" s="450" t="s">
        <v>205</v>
      </c>
      <c r="C2176" s="450"/>
      <c r="D2176" s="450"/>
      <c r="E2176" s="450"/>
      <c r="F2176" s="450"/>
      <c r="G2176" s="450"/>
      <c r="H2176" s="15" t="s">
        <v>24</v>
      </c>
    </row>
    <row r="2177" spans="2:8" s="12" customFormat="1" ht="15">
      <c r="B2177" s="16"/>
      <c r="C2177" s="17"/>
      <c r="D2177" s="17"/>
      <c r="E2177" s="18"/>
      <c r="F2177" s="17"/>
      <c r="G2177" s="17"/>
      <c r="H2177" s="19"/>
    </row>
    <row r="2178" spans="2:8" s="12" customFormat="1" ht="15">
      <c r="B2178" s="444" t="s">
        <v>25</v>
      </c>
      <c r="C2178" s="445"/>
      <c r="D2178" s="445"/>
      <c r="E2178" s="445"/>
      <c r="F2178" s="445"/>
      <c r="G2178" s="445"/>
      <c r="H2178" s="446"/>
    </row>
    <row r="2179" spans="2:8" s="12" customFormat="1" ht="15">
      <c r="B2179" s="451" t="s">
        <v>26</v>
      </c>
      <c r="C2179" s="452"/>
      <c r="D2179" s="20" t="s">
        <v>16</v>
      </c>
      <c r="E2179" s="21" t="s">
        <v>27</v>
      </c>
      <c r="F2179" s="22" t="s">
        <v>28</v>
      </c>
      <c r="G2179" s="20" t="s">
        <v>29</v>
      </c>
      <c r="H2179" s="23" t="s">
        <v>30</v>
      </c>
    </row>
    <row r="2180" spans="2:8" s="12" customFormat="1" ht="15">
      <c r="B2180" s="447" t="s">
        <v>205</v>
      </c>
      <c r="C2180" s="448"/>
      <c r="D2180" s="24" t="s">
        <v>16</v>
      </c>
      <c r="E2180" s="25">
        <v>1</v>
      </c>
      <c r="F2180" s="26">
        <v>0</v>
      </c>
      <c r="G2180" s="27">
        <v>12375</v>
      </c>
      <c r="H2180" s="28">
        <f>+G2180*E2180+(G2180*F2180)</f>
        <v>12375</v>
      </c>
    </row>
    <row r="2181" spans="2:8" s="12" customFormat="1" ht="15">
      <c r="B2181" s="447"/>
      <c r="C2181" s="448"/>
      <c r="D2181" s="24"/>
      <c r="E2181" s="31"/>
      <c r="F2181" s="32"/>
      <c r="G2181" s="33" t="s">
        <v>43</v>
      </c>
      <c r="H2181" s="34">
        <f>SUM(H2180:H2180)</f>
        <v>12375</v>
      </c>
    </row>
    <row r="2182" spans="2:8" s="12" customFormat="1" ht="15">
      <c r="B2182" s="444" t="s">
        <v>44</v>
      </c>
      <c r="C2182" s="445"/>
      <c r="D2182" s="445"/>
      <c r="E2182" s="445"/>
      <c r="F2182" s="445"/>
      <c r="G2182" s="445"/>
      <c r="H2182" s="446"/>
    </row>
    <row r="2183" spans="2:8" s="12" customFormat="1" ht="15">
      <c r="B2183" s="432" t="s">
        <v>45</v>
      </c>
      <c r="C2183" s="433"/>
      <c r="D2183" s="20" t="s">
        <v>16</v>
      </c>
      <c r="E2183" s="21" t="s">
        <v>27</v>
      </c>
      <c r="F2183" s="22"/>
      <c r="G2183" s="20" t="s">
        <v>29</v>
      </c>
      <c r="H2183" s="23" t="s">
        <v>30</v>
      </c>
    </row>
    <row r="2184" spans="2:8" s="12" customFormat="1" ht="31.5" customHeight="1">
      <c r="B2184" s="432" t="s">
        <v>46</v>
      </c>
      <c r="C2184" s="433"/>
      <c r="D2184" s="24" t="s">
        <v>47</v>
      </c>
      <c r="E2184" s="35">
        <f>0.005/8</f>
        <v>6.2500000000000001E-4</v>
      </c>
      <c r="F2184" s="36"/>
      <c r="G2184" s="37">
        <f>2900000/30</f>
        <v>96666.666666666672</v>
      </c>
      <c r="H2184" s="28">
        <f>+G2184*E2184</f>
        <v>60.416666666666671</v>
      </c>
    </row>
    <row r="2185" spans="2:8" s="12" customFormat="1" ht="15">
      <c r="B2185" s="432" t="s">
        <v>48</v>
      </c>
      <c r="C2185" s="433"/>
      <c r="D2185" s="24" t="s">
        <v>47</v>
      </c>
      <c r="E2185" s="35">
        <f>0.025/8</f>
        <v>3.1250000000000002E-3</v>
      </c>
      <c r="F2185" s="38"/>
      <c r="G2185" s="39">
        <f>1900000/30</f>
        <v>63333.333333333336</v>
      </c>
      <c r="H2185" s="28">
        <f>+G2185*E2185</f>
        <v>197.91666666666669</v>
      </c>
    </row>
    <row r="2186" spans="2:8" s="12" customFormat="1" ht="15">
      <c r="B2186" s="432" t="s">
        <v>49</v>
      </c>
      <c r="C2186" s="433"/>
      <c r="D2186" s="24" t="s">
        <v>47</v>
      </c>
      <c r="E2186" s="35">
        <f>0.3/8</f>
        <v>3.7499999999999999E-2</v>
      </c>
      <c r="F2186" s="38"/>
      <c r="G2186" s="39">
        <f>1600000/30</f>
        <v>53333.333333333336</v>
      </c>
      <c r="H2186" s="28">
        <f>+G2186*E2186</f>
        <v>2000</v>
      </c>
    </row>
    <row r="2187" spans="2:8" s="12" customFormat="1" ht="15">
      <c r="B2187" s="432" t="s">
        <v>50</v>
      </c>
      <c r="C2187" s="433"/>
      <c r="D2187" s="24" t="s">
        <v>47</v>
      </c>
      <c r="E2187" s="35">
        <f>0.3/8</f>
        <v>3.7499999999999999E-2</v>
      </c>
      <c r="F2187" s="38"/>
      <c r="G2187" s="39">
        <f>1200000/30</f>
        <v>40000</v>
      </c>
      <c r="H2187" s="28">
        <f>+G2187*E2187</f>
        <v>1500</v>
      </c>
    </row>
    <row r="2188" spans="2:8" s="12" customFormat="1" ht="15">
      <c r="B2188" s="432"/>
      <c r="C2188" s="433"/>
      <c r="D2188" s="40"/>
      <c r="E2188" s="41"/>
      <c r="F2188" s="32"/>
      <c r="G2188" s="33" t="s">
        <v>51</v>
      </c>
      <c r="H2188" s="34">
        <f>SUM(H2184:H2187)</f>
        <v>3758.3333333333335</v>
      </c>
    </row>
    <row r="2189" spans="2:8" s="12" customFormat="1" ht="15">
      <c r="B2189" s="444" t="s">
        <v>52</v>
      </c>
      <c r="C2189" s="445"/>
      <c r="D2189" s="445"/>
      <c r="E2189" s="445"/>
      <c r="F2189" s="445"/>
      <c r="G2189" s="445"/>
      <c r="H2189" s="446"/>
    </row>
    <row r="2190" spans="2:8" s="12" customFormat="1" ht="15">
      <c r="B2190" s="432" t="s">
        <v>45</v>
      </c>
      <c r="C2190" s="433"/>
      <c r="D2190" s="20" t="s">
        <v>16</v>
      </c>
      <c r="E2190" s="21" t="s">
        <v>27</v>
      </c>
      <c r="F2190" s="22" t="s">
        <v>53</v>
      </c>
      <c r="G2190" s="20" t="s">
        <v>29</v>
      </c>
      <c r="H2190" s="23" t="s">
        <v>30</v>
      </c>
    </row>
    <row r="2191" spans="2:8" s="12" customFormat="1" ht="30.75" customHeight="1">
      <c r="B2191" s="432" t="s">
        <v>54</v>
      </c>
      <c r="C2191" s="433"/>
      <c r="D2191" s="24" t="s">
        <v>16</v>
      </c>
      <c r="E2191" s="35">
        <v>1E-3</v>
      </c>
      <c r="F2191" s="42">
        <v>85000</v>
      </c>
      <c r="G2191" s="42">
        <v>85000</v>
      </c>
      <c r="H2191" s="28">
        <f>G2191*E2191</f>
        <v>85</v>
      </c>
    </row>
    <row r="2192" spans="2:8" s="12" customFormat="1" ht="27.75" customHeight="1">
      <c r="B2192" s="432" t="s">
        <v>55</v>
      </c>
      <c r="C2192" s="433"/>
      <c r="D2192" s="24" t="s">
        <v>16</v>
      </c>
      <c r="E2192" s="43">
        <v>1E-3</v>
      </c>
      <c r="F2192" s="44">
        <v>170000</v>
      </c>
      <c r="G2192" s="44">
        <v>170000</v>
      </c>
      <c r="H2192" s="28">
        <f>G2192*E2192</f>
        <v>170</v>
      </c>
    </row>
    <row r="2193" spans="2:9" s="12" customFormat="1" ht="15">
      <c r="B2193" s="432"/>
      <c r="C2193" s="433"/>
      <c r="D2193" s="24"/>
      <c r="E2193" s="43"/>
      <c r="F2193" s="45"/>
      <c r="G2193" s="46"/>
      <c r="H2193" s="28"/>
    </row>
    <row r="2194" spans="2:9" s="12" customFormat="1" ht="15">
      <c r="B2194" s="432"/>
      <c r="C2194" s="433"/>
      <c r="D2194" s="24"/>
      <c r="E2194" s="43"/>
      <c r="F2194" s="45"/>
      <c r="G2194" s="46"/>
      <c r="H2194" s="28"/>
    </row>
    <row r="2195" spans="2:9" s="12" customFormat="1" ht="30">
      <c r="B2195" s="432"/>
      <c r="C2195" s="433"/>
      <c r="D2195" s="47"/>
      <c r="E2195" s="48"/>
      <c r="F2195" s="32"/>
      <c r="G2195" s="33" t="s">
        <v>56</v>
      </c>
      <c r="H2195" s="34">
        <f>SUM(H2191:H2194)</f>
        <v>255</v>
      </c>
    </row>
    <row r="2196" spans="2:9" s="12" customFormat="1" ht="15">
      <c r="B2196" s="444" t="s">
        <v>57</v>
      </c>
      <c r="C2196" s="445"/>
      <c r="D2196" s="445"/>
      <c r="E2196" s="445"/>
      <c r="F2196" s="445"/>
      <c r="G2196" s="445"/>
      <c r="H2196" s="446"/>
    </row>
    <row r="2197" spans="2:9" s="12" customFormat="1" ht="30">
      <c r="B2197" s="432" t="s">
        <v>45</v>
      </c>
      <c r="C2197" s="433"/>
      <c r="D2197" s="20" t="s">
        <v>16</v>
      </c>
      <c r="E2197" s="21" t="s">
        <v>27</v>
      </c>
      <c r="F2197" s="22" t="s">
        <v>58</v>
      </c>
      <c r="G2197" s="20" t="s">
        <v>29</v>
      </c>
      <c r="H2197" s="23" t="s">
        <v>30</v>
      </c>
    </row>
    <row r="2198" spans="2:9" s="12" customFormat="1" ht="33.75" customHeight="1">
      <c r="B2198" s="432" t="s">
        <v>59</v>
      </c>
      <c r="C2198" s="433"/>
      <c r="D2198" s="24" t="s">
        <v>16</v>
      </c>
      <c r="E2198" s="35">
        <v>1E-3</v>
      </c>
      <c r="F2198" s="42">
        <v>180000</v>
      </c>
      <c r="G2198" s="42">
        <v>180000</v>
      </c>
      <c r="H2198" s="28">
        <f>G2198*E2198</f>
        <v>180</v>
      </c>
    </row>
    <row r="2199" spans="2:9" s="12" customFormat="1" ht="31.5" customHeight="1">
      <c r="B2199" s="432" t="s">
        <v>60</v>
      </c>
      <c r="C2199" s="433"/>
      <c r="D2199" s="24" t="s">
        <v>16</v>
      </c>
      <c r="E2199" s="35">
        <v>1E-3</v>
      </c>
      <c r="F2199" s="42">
        <v>6000</v>
      </c>
      <c r="G2199" s="42">
        <v>6000</v>
      </c>
      <c r="H2199" s="28">
        <f>G2199*E2199</f>
        <v>6</v>
      </c>
    </row>
    <row r="2200" spans="2:9" s="12" customFormat="1" ht="15">
      <c r="B2200" s="49"/>
      <c r="C2200" s="50"/>
      <c r="D2200" s="24"/>
      <c r="E2200" s="35"/>
      <c r="F2200" s="51"/>
      <c r="G2200" s="52"/>
      <c r="H2200" s="28"/>
    </row>
    <row r="2201" spans="2:9" s="12" customFormat="1" ht="15">
      <c r="B2201" s="432"/>
      <c r="C2201" s="436"/>
      <c r="D2201" s="20"/>
      <c r="E2201" s="35"/>
      <c r="F2201" s="51"/>
      <c r="G2201" s="52"/>
      <c r="H2201" s="28"/>
    </row>
    <row r="2202" spans="2:9" s="12" customFormat="1" ht="15">
      <c r="B2202" s="432"/>
      <c r="C2202" s="436"/>
      <c r="D2202" s="20"/>
      <c r="E2202" s="53"/>
      <c r="F2202" s="437" t="s">
        <v>61</v>
      </c>
      <c r="G2202" s="438"/>
      <c r="H2202" s="54">
        <f>SUM(H2198:H2201)</f>
        <v>186</v>
      </c>
      <c r="I2202" s="55">
        <f>H2202+H2195+H2188</f>
        <v>4199.3333333333339</v>
      </c>
    </row>
    <row r="2203" spans="2:9" s="14" customFormat="1" ht="15">
      <c r="B2203" s="439" t="s">
        <v>62</v>
      </c>
      <c r="C2203" s="440"/>
      <c r="D2203" s="440"/>
      <c r="E2203" s="440"/>
      <c r="F2203" s="440"/>
      <c r="G2203" s="441"/>
      <c r="H2203" s="56">
        <f>H2202+H2195+H2188+H2181</f>
        <v>16574.333333333336</v>
      </c>
    </row>
    <row r="2204" spans="2:9" s="12" customFormat="1" ht="15">
      <c r="B2204" s="57"/>
      <c r="C2204" s="442"/>
      <c r="D2204" s="442"/>
      <c r="E2204" s="442"/>
      <c r="F2204" s="442"/>
      <c r="G2204" s="442"/>
      <c r="H2204" s="443"/>
    </row>
    <row r="2205" spans="2:9" s="14" customFormat="1" ht="15">
      <c r="B2205" s="432" t="s">
        <v>63</v>
      </c>
      <c r="C2205" s="433"/>
      <c r="D2205" s="58"/>
      <c r="E2205" s="434" t="s">
        <v>64</v>
      </c>
      <c r="F2205" s="435"/>
      <c r="G2205" s="59">
        <v>0.08</v>
      </c>
      <c r="H2205" s="60">
        <f>G2205*H2203</f>
        <v>1325.9466666666669</v>
      </c>
    </row>
    <row r="2206" spans="2:9" s="14" customFormat="1" ht="15">
      <c r="B2206" s="432" t="s">
        <v>65</v>
      </c>
      <c r="C2206" s="433"/>
      <c r="D2206" s="58"/>
      <c r="E2206" s="434" t="s">
        <v>64</v>
      </c>
      <c r="F2206" s="435"/>
      <c r="G2206" s="59">
        <v>0.03</v>
      </c>
      <c r="H2206" s="60">
        <f>H2203*G2206</f>
        <v>497.23000000000008</v>
      </c>
    </row>
    <row r="2207" spans="2:9" s="14" customFormat="1" ht="15">
      <c r="B2207" s="432" t="s">
        <v>66</v>
      </c>
      <c r="C2207" s="433"/>
      <c r="D2207" s="58"/>
      <c r="E2207" s="434" t="s">
        <v>64</v>
      </c>
      <c r="F2207" s="435"/>
      <c r="G2207" s="59">
        <v>0.05</v>
      </c>
      <c r="H2207" s="60">
        <f>G2207*H2203</f>
        <v>828.71666666666681</v>
      </c>
    </row>
    <row r="2208" spans="2:9" s="12" customFormat="1" ht="15">
      <c r="B2208" s="429" t="s">
        <v>67</v>
      </c>
      <c r="C2208" s="430"/>
      <c r="D2208" s="430"/>
      <c r="E2208" s="430"/>
      <c r="F2208" s="430"/>
      <c r="G2208" s="431"/>
      <c r="H2208" s="61">
        <f>+H2207+H2206+H2205+H2203</f>
        <v>19226.226666666669</v>
      </c>
    </row>
    <row r="2210" spans="2:8" s="12" customFormat="1" ht="15">
      <c r="B2210" s="449" t="s">
        <v>21</v>
      </c>
      <c r="C2210" s="449"/>
      <c r="D2210" s="449"/>
      <c r="E2210" s="449"/>
      <c r="F2210" s="449"/>
      <c r="G2210" s="449"/>
      <c r="H2210" s="13" t="s">
        <v>22</v>
      </c>
    </row>
    <row r="2211" spans="2:8" s="14" customFormat="1" ht="39" customHeight="1">
      <c r="B2211" s="450" t="s">
        <v>206</v>
      </c>
      <c r="C2211" s="450"/>
      <c r="D2211" s="450"/>
      <c r="E2211" s="450"/>
      <c r="F2211" s="450"/>
      <c r="G2211" s="450"/>
      <c r="H2211" s="15" t="s">
        <v>24</v>
      </c>
    </row>
    <row r="2212" spans="2:8" s="12" customFormat="1" ht="15">
      <c r="B2212" s="16"/>
      <c r="C2212" s="17"/>
      <c r="D2212" s="17"/>
      <c r="E2212" s="18"/>
      <c r="F2212" s="17"/>
      <c r="G2212" s="17"/>
      <c r="H2212" s="19"/>
    </row>
    <row r="2213" spans="2:8" s="12" customFormat="1" ht="15">
      <c r="B2213" s="444" t="s">
        <v>25</v>
      </c>
      <c r="C2213" s="445"/>
      <c r="D2213" s="445"/>
      <c r="E2213" s="445"/>
      <c r="F2213" s="445"/>
      <c r="G2213" s="445"/>
      <c r="H2213" s="446"/>
    </row>
    <row r="2214" spans="2:8" s="12" customFormat="1" ht="15">
      <c r="B2214" s="451" t="s">
        <v>26</v>
      </c>
      <c r="C2214" s="452"/>
      <c r="D2214" s="20" t="s">
        <v>16</v>
      </c>
      <c r="E2214" s="21" t="s">
        <v>27</v>
      </c>
      <c r="F2214" s="22" t="s">
        <v>28</v>
      </c>
      <c r="G2214" s="20" t="s">
        <v>29</v>
      </c>
      <c r="H2214" s="23" t="s">
        <v>30</v>
      </c>
    </row>
    <row r="2215" spans="2:8" s="12" customFormat="1" ht="15">
      <c r="B2215" s="447" t="s">
        <v>206</v>
      </c>
      <c r="C2215" s="448"/>
      <c r="D2215" s="24" t="s">
        <v>15</v>
      </c>
      <c r="E2215" s="25">
        <v>1</v>
      </c>
      <c r="F2215" s="26">
        <v>0</v>
      </c>
      <c r="G2215" s="27">
        <v>3960</v>
      </c>
      <c r="H2215" s="28">
        <f>+G2215*E2215+(G2215*F2215)</f>
        <v>3960</v>
      </c>
    </row>
    <row r="2216" spans="2:8" s="12" customFormat="1" ht="15">
      <c r="B2216" s="447"/>
      <c r="C2216" s="448"/>
      <c r="D2216" s="24"/>
      <c r="E2216" s="31"/>
      <c r="F2216" s="32"/>
      <c r="G2216" s="33" t="s">
        <v>43</v>
      </c>
      <c r="H2216" s="34">
        <f>SUM(H2215:H2215)</f>
        <v>3960</v>
      </c>
    </row>
    <row r="2217" spans="2:8" s="12" customFormat="1" ht="15">
      <c r="B2217" s="444" t="s">
        <v>44</v>
      </c>
      <c r="C2217" s="445"/>
      <c r="D2217" s="445"/>
      <c r="E2217" s="445"/>
      <c r="F2217" s="445"/>
      <c r="G2217" s="445"/>
      <c r="H2217" s="446"/>
    </row>
    <row r="2218" spans="2:8" s="12" customFormat="1" ht="15">
      <c r="B2218" s="432" t="s">
        <v>45</v>
      </c>
      <c r="C2218" s="433"/>
      <c r="D2218" s="20" t="s">
        <v>16</v>
      </c>
      <c r="E2218" s="21" t="s">
        <v>27</v>
      </c>
      <c r="F2218" s="22"/>
      <c r="G2218" s="20" t="s">
        <v>29</v>
      </c>
      <c r="H2218" s="23" t="s">
        <v>30</v>
      </c>
    </row>
    <row r="2219" spans="2:8" s="12" customFormat="1" ht="31.5" customHeight="1">
      <c r="B2219" s="432" t="s">
        <v>46</v>
      </c>
      <c r="C2219" s="433"/>
      <c r="D2219" s="24" t="s">
        <v>47</v>
      </c>
      <c r="E2219" s="35">
        <f>0.005/8</f>
        <v>6.2500000000000001E-4</v>
      </c>
      <c r="F2219" s="36"/>
      <c r="G2219" s="37">
        <f>2900000/30</f>
        <v>96666.666666666672</v>
      </c>
      <c r="H2219" s="28">
        <f>+G2219*E2219</f>
        <v>60.416666666666671</v>
      </c>
    </row>
    <row r="2220" spans="2:8" s="12" customFormat="1" ht="15">
      <c r="B2220" s="432" t="s">
        <v>48</v>
      </c>
      <c r="C2220" s="433"/>
      <c r="D2220" s="24" t="s">
        <v>47</v>
      </c>
      <c r="E2220" s="35">
        <f>0.025/8</f>
        <v>3.1250000000000002E-3</v>
      </c>
      <c r="F2220" s="38"/>
      <c r="G2220" s="39">
        <f>1900000/30</f>
        <v>63333.333333333336</v>
      </c>
      <c r="H2220" s="28">
        <f>+G2220*E2220</f>
        <v>197.91666666666669</v>
      </c>
    </row>
    <row r="2221" spans="2:8" s="12" customFormat="1" ht="15">
      <c r="B2221" s="432" t="s">
        <v>49</v>
      </c>
      <c r="C2221" s="433"/>
      <c r="D2221" s="24" t="s">
        <v>47</v>
      </c>
      <c r="E2221" s="35">
        <f>0.1/8</f>
        <v>1.2500000000000001E-2</v>
      </c>
      <c r="F2221" s="38"/>
      <c r="G2221" s="39">
        <f>1600000/30</f>
        <v>53333.333333333336</v>
      </c>
      <c r="H2221" s="28">
        <f>+G2221*E2221</f>
        <v>666.66666666666674</v>
      </c>
    </row>
    <row r="2222" spans="2:8" s="12" customFormat="1" ht="15">
      <c r="B2222" s="432" t="s">
        <v>50</v>
      </c>
      <c r="C2222" s="433"/>
      <c r="D2222" s="24" t="s">
        <v>47</v>
      </c>
      <c r="E2222" s="35">
        <f>0.1/8</f>
        <v>1.2500000000000001E-2</v>
      </c>
      <c r="F2222" s="38"/>
      <c r="G2222" s="39">
        <f>1200000/30</f>
        <v>40000</v>
      </c>
      <c r="H2222" s="28">
        <f>+G2222*E2222</f>
        <v>500</v>
      </c>
    </row>
    <row r="2223" spans="2:8" s="12" customFormat="1" ht="15">
      <c r="B2223" s="432"/>
      <c r="C2223" s="433"/>
      <c r="D2223" s="40"/>
      <c r="E2223" s="41"/>
      <c r="F2223" s="32"/>
      <c r="G2223" s="33" t="s">
        <v>51</v>
      </c>
      <c r="H2223" s="34">
        <f>SUM(H2219:H2222)</f>
        <v>1425</v>
      </c>
    </row>
    <row r="2224" spans="2:8" s="12" customFormat="1" ht="15">
      <c r="B2224" s="444" t="s">
        <v>52</v>
      </c>
      <c r="C2224" s="445"/>
      <c r="D2224" s="445"/>
      <c r="E2224" s="445"/>
      <c r="F2224" s="445"/>
      <c r="G2224" s="445"/>
      <c r="H2224" s="446"/>
    </row>
    <row r="2225" spans="2:9" s="12" customFormat="1" ht="15">
      <c r="B2225" s="432" t="s">
        <v>45</v>
      </c>
      <c r="C2225" s="433"/>
      <c r="D2225" s="20" t="s">
        <v>16</v>
      </c>
      <c r="E2225" s="21" t="s">
        <v>27</v>
      </c>
      <c r="F2225" s="22" t="s">
        <v>53</v>
      </c>
      <c r="G2225" s="20" t="s">
        <v>29</v>
      </c>
      <c r="H2225" s="23" t="s">
        <v>30</v>
      </c>
    </row>
    <row r="2226" spans="2:9" s="12" customFormat="1" ht="30.75" customHeight="1">
      <c r="B2226" s="432" t="s">
        <v>54</v>
      </c>
      <c r="C2226" s="433"/>
      <c r="D2226" s="24" t="s">
        <v>16</v>
      </c>
      <c r="E2226" s="35">
        <v>1E-3</v>
      </c>
      <c r="F2226" s="42">
        <v>85000</v>
      </c>
      <c r="G2226" s="42">
        <v>85000</v>
      </c>
      <c r="H2226" s="28">
        <f>G2226*E2226</f>
        <v>85</v>
      </c>
    </row>
    <row r="2227" spans="2:9" s="12" customFormat="1" ht="27.75" customHeight="1">
      <c r="B2227" s="432" t="s">
        <v>55</v>
      </c>
      <c r="C2227" s="433"/>
      <c r="D2227" s="24" t="s">
        <v>16</v>
      </c>
      <c r="E2227" s="43">
        <v>1E-3</v>
      </c>
      <c r="F2227" s="44">
        <v>170000</v>
      </c>
      <c r="G2227" s="44">
        <v>170000</v>
      </c>
      <c r="H2227" s="28">
        <f>G2227*E2227</f>
        <v>170</v>
      </c>
    </row>
    <row r="2228" spans="2:9" s="12" customFormat="1" ht="15">
      <c r="B2228" s="432"/>
      <c r="C2228" s="433"/>
      <c r="D2228" s="24"/>
      <c r="E2228" s="43"/>
      <c r="F2228" s="45"/>
      <c r="G2228" s="46"/>
      <c r="H2228" s="28"/>
    </row>
    <row r="2229" spans="2:9" s="12" customFormat="1" ht="15">
      <c r="B2229" s="432"/>
      <c r="C2229" s="433"/>
      <c r="D2229" s="24"/>
      <c r="E2229" s="43"/>
      <c r="F2229" s="45"/>
      <c r="G2229" s="46"/>
      <c r="H2229" s="28"/>
    </row>
    <row r="2230" spans="2:9" s="12" customFormat="1" ht="30">
      <c r="B2230" s="432"/>
      <c r="C2230" s="433"/>
      <c r="D2230" s="47"/>
      <c r="E2230" s="48"/>
      <c r="F2230" s="32"/>
      <c r="G2230" s="33" t="s">
        <v>56</v>
      </c>
      <c r="H2230" s="34">
        <f>SUM(H2226:H2229)</f>
        <v>255</v>
      </c>
    </row>
    <row r="2231" spans="2:9" s="12" customFormat="1" ht="15">
      <c r="B2231" s="444" t="s">
        <v>57</v>
      </c>
      <c r="C2231" s="445"/>
      <c r="D2231" s="445"/>
      <c r="E2231" s="445"/>
      <c r="F2231" s="445"/>
      <c r="G2231" s="445"/>
      <c r="H2231" s="446"/>
    </row>
    <row r="2232" spans="2:9" s="12" customFormat="1" ht="30">
      <c r="B2232" s="432" t="s">
        <v>45</v>
      </c>
      <c r="C2232" s="433"/>
      <c r="D2232" s="20" t="s">
        <v>16</v>
      </c>
      <c r="E2232" s="21" t="s">
        <v>27</v>
      </c>
      <c r="F2232" s="22" t="s">
        <v>58</v>
      </c>
      <c r="G2232" s="20" t="s">
        <v>29</v>
      </c>
      <c r="H2232" s="23" t="s">
        <v>30</v>
      </c>
    </row>
    <row r="2233" spans="2:9" s="12" customFormat="1" ht="33.75" customHeight="1">
      <c r="B2233" s="432" t="s">
        <v>59</v>
      </c>
      <c r="C2233" s="433"/>
      <c r="D2233" s="24" t="s">
        <v>16</v>
      </c>
      <c r="E2233" s="35">
        <v>1E-3</v>
      </c>
      <c r="F2233" s="42">
        <v>180000</v>
      </c>
      <c r="G2233" s="42">
        <v>180000</v>
      </c>
      <c r="H2233" s="28">
        <f>G2233*E2233</f>
        <v>180</v>
      </c>
    </row>
    <row r="2234" spans="2:9" s="12" customFormat="1" ht="31.5" customHeight="1">
      <c r="B2234" s="432" t="s">
        <v>60</v>
      </c>
      <c r="C2234" s="433"/>
      <c r="D2234" s="24" t="s">
        <v>16</v>
      </c>
      <c r="E2234" s="35">
        <v>1E-3</v>
      </c>
      <c r="F2234" s="42">
        <v>6000</v>
      </c>
      <c r="G2234" s="42">
        <v>6000</v>
      </c>
      <c r="H2234" s="28">
        <f>G2234*E2234</f>
        <v>6</v>
      </c>
    </row>
    <row r="2235" spans="2:9" s="12" customFormat="1" ht="15">
      <c r="B2235" s="49"/>
      <c r="C2235" s="50"/>
      <c r="D2235" s="24"/>
      <c r="E2235" s="35"/>
      <c r="F2235" s="51"/>
      <c r="G2235" s="52"/>
      <c r="H2235" s="28"/>
    </row>
    <row r="2236" spans="2:9" s="12" customFormat="1" ht="15">
      <c r="B2236" s="432"/>
      <c r="C2236" s="436"/>
      <c r="D2236" s="20"/>
      <c r="E2236" s="35"/>
      <c r="F2236" s="51"/>
      <c r="G2236" s="52"/>
      <c r="H2236" s="28"/>
    </row>
    <row r="2237" spans="2:9" s="12" customFormat="1" ht="15">
      <c r="B2237" s="432"/>
      <c r="C2237" s="436"/>
      <c r="D2237" s="20"/>
      <c r="E2237" s="53"/>
      <c r="F2237" s="437" t="s">
        <v>61</v>
      </c>
      <c r="G2237" s="438"/>
      <c r="H2237" s="54">
        <f>SUM(H2233:H2236)</f>
        <v>186</v>
      </c>
      <c r="I2237" s="55">
        <f>H2237+H2230+H2223</f>
        <v>1866</v>
      </c>
    </row>
    <row r="2238" spans="2:9" s="14" customFormat="1" ht="15">
      <c r="B2238" s="439" t="s">
        <v>62</v>
      </c>
      <c r="C2238" s="440"/>
      <c r="D2238" s="440"/>
      <c r="E2238" s="440"/>
      <c r="F2238" s="440"/>
      <c r="G2238" s="441"/>
      <c r="H2238" s="56">
        <f>H2237+H2230+H2223+H2216</f>
        <v>5826</v>
      </c>
    </row>
    <row r="2239" spans="2:9" s="12" customFormat="1" ht="15">
      <c r="B2239" s="57"/>
      <c r="C2239" s="442"/>
      <c r="D2239" s="442"/>
      <c r="E2239" s="442"/>
      <c r="F2239" s="442"/>
      <c r="G2239" s="442"/>
      <c r="H2239" s="443"/>
    </row>
    <row r="2240" spans="2:9" s="14" customFormat="1" ht="15">
      <c r="B2240" s="432" t="s">
        <v>63</v>
      </c>
      <c r="C2240" s="433"/>
      <c r="D2240" s="58"/>
      <c r="E2240" s="434" t="s">
        <v>64</v>
      </c>
      <c r="F2240" s="435"/>
      <c r="G2240" s="59">
        <v>0.08</v>
      </c>
      <c r="H2240" s="60">
        <f>G2240*H2238</f>
        <v>466.08</v>
      </c>
    </row>
    <row r="2241" spans="2:8" s="14" customFormat="1" ht="15">
      <c r="B2241" s="432" t="s">
        <v>65</v>
      </c>
      <c r="C2241" s="433"/>
      <c r="D2241" s="58"/>
      <c r="E2241" s="434" t="s">
        <v>64</v>
      </c>
      <c r="F2241" s="435"/>
      <c r="G2241" s="59">
        <v>0.03</v>
      </c>
      <c r="H2241" s="60">
        <f>H2238*G2241</f>
        <v>174.78</v>
      </c>
    </row>
    <row r="2242" spans="2:8" s="14" customFormat="1" ht="15">
      <c r="B2242" s="432" t="s">
        <v>66</v>
      </c>
      <c r="C2242" s="433"/>
      <c r="D2242" s="58"/>
      <c r="E2242" s="434" t="s">
        <v>64</v>
      </c>
      <c r="F2242" s="435"/>
      <c r="G2242" s="59">
        <v>0.05</v>
      </c>
      <c r="H2242" s="60">
        <f>G2242*H2238</f>
        <v>291.3</v>
      </c>
    </row>
    <row r="2243" spans="2:8" s="12" customFormat="1" ht="15">
      <c r="B2243" s="429" t="s">
        <v>67</v>
      </c>
      <c r="C2243" s="430"/>
      <c r="D2243" s="430"/>
      <c r="E2243" s="430"/>
      <c r="F2243" s="430"/>
      <c r="G2243" s="431"/>
      <c r="H2243" s="61">
        <f>+H2242+H2241+H2240+H2238</f>
        <v>6758.16</v>
      </c>
    </row>
    <row r="2245" spans="2:8" s="12" customFormat="1" ht="15">
      <c r="B2245" s="449" t="s">
        <v>21</v>
      </c>
      <c r="C2245" s="449"/>
      <c r="D2245" s="449"/>
      <c r="E2245" s="449"/>
      <c r="F2245" s="449"/>
      <c r="G2245" s="449"/>
      <c r="H2245" s="13" t="s">
        <v>22</v>
      </c>
    </row>
    <row r="2246" spans="2:8" s="14" customFormat="1" ht="39" customHeight="1">
      <c r="B2246" s="450" t="s">
        <v>207</v>
      </c>
      <c r="C2246" s="450"/>
      <c r="D2246" s="450"/>
      <c r="E2246" s="450"/>
      <c r="F2246" s="450"/>
      <c r="G2246" s="450"/>
      <c r="H2246" s="15" t="s">
        <v>24</v>
      </c>
    </row>
    <row r="2247" spans="2:8" s="12" customFormat="1" ht="15">
      <c r="B2247" s="16"/>
      <c r="C2247" s="17"/>
      <c r="D2247" s="17"/>
      <c r="E2247" s="18"/>
      <c r="F2247" s="17"/>
      <c r="G2247" s="17"/>
      <c r="H2247" s="19"/>
    </row>
    <row r="2248" spans="2:8" s="12" customFormat="1" ht="15">
      <c r="B2248" s="444" t="s">
        <v>25</v>
      </c>
      <c r="C2248" s="445"/>
      <c r="D2248" s="445"/>
      <c r="E2248" s="445"/>
      <c r="F2248" s="445"/>
      <c r="G2248" s="445"/>
      <c r="H2248" s="446"/>
    </row>
    <row r="2249" spans="2:8" s="12" customFormat="1" ht="15">
      <c r="B2249" s="451" t="s">
        <v>26</v>
      </c>
      <c r="C2249" s="452"/>
      <c r="D2249" s="20" t="s">
        <v>16</v>
      </c>
      <c r="E2249" s="21" t="s">
        <v>27</v>
      </c>
      <c r="F2249" s="22" t="s">
        <v>28</v>
      </c>
      <c r="G2249" s="20" t="s">
        <v>29</v>
      </c>
      <c r="H2249" s="23" t="s">
        <v>30</v>
      </c>
    </row>
    <row r="2250" spans="2:8" s="12" customFormat="1" ht="15">
      <c r="B2250" s="447" t="s">
        <v>207</v>
      </c>
      <c r="C2250" s="448"/>
      <c r="D2250" s="24" t="s">
        <v>19</v>
      </c>
      <c r="E2250" s="25">
        <v>1</v>
      </c>
      <c r="F2250" s="26">
        <v>0</v>
      </c>
      <c r="G2250" s="27">
        <v>2310</v>
      </c>
      <c r="H2250" s="28">
        <f>+G2250*E2250+(G2250*F2250)</f>
        <v>2310</v>
      </c>
    </row>
    <row r="2251" spans="2:8" s="12" customFormat="1" ht="15">
      <c r="B2251" s="447"/>
      <c r="C2251" s="448"/>
      <c r="D2251" s="24"/>
      <c r="E2251" s="31"/>
      <c r="F2251" s="32"/>
      <c r="G2251" s="33" t="s">
        <v>43</v>
      </c>
      <c r="H2251" s="34">
        <f>SUM(H2250:H2250)</f>
        <v>2310</v>
      </c>
    </row>
    <row r="2252" spans="2:8" s="12" customFormat="1" ht="15">
      <c r="B2252" s="444" t="s">
        <v>44</v>
      </c>
      <c r="C2252" s="445"/>
      <c r="D2252" s="445"/>
      <c r="E2252" s="445"/>
      <c r="F2252" s="445"/>
      <c r="G2252" s="445"/>
      <c r="H2252" s="446"/>
    </row>
    <row r="2253" spans="2:8" s="12" customFormat="1" ht="15">
      <c r="B2253" s="432" t="s">
        <v>45</v>
      </c>
      <c r="C2253" s="433"/>
      <c r="D2253" s="20" t="s">
        <v>16</v>
      </c>
      <c r="E2253" s="21" t="s">
        <v>27</v>
      </c>
      <c r="F2253" s="22"/>
      <c r="G2253" s="20" t="s">
        <v>29</v>
      </c>
      <c r="H2253" s="23" t="s">
        <v>30</v>
      </c>
    </row>
    <row r="2254" spans="2:8" s="12" customFormat="1" ht="31.5" customHeight="1">
      <c r="B2254" s="432" t="s">
        <v>46</v>
      </c>
      <c r="C2254" s="433"/>
      <c r="D2254" s="24" t="s">
        <v>47</v>
      </c>
      <c r="E2254" s="35">
        <f>0.005/8</f>
        <v>6.2500000000000001E-4</v>
      </c>
      <c r="F2254" s="36"/>
      <c r="G2254" s="37">
        <f>2900000/30</f>
        <v>96666.666666666672</v>
      </c>
      <c r="H2254" s="28">
        <f>+G2254*E2254</f>
        <v>60.416666666666671</v>
      </c>
    </row>
    <row r="2255" spans="2:8" s="12" customFormat="1" ht="15">
      <c r="B2255" s="432" t="s">
        <v>48</v>
      </c>
      <c r="C2255" s="433"/>
      <c r="D2255" s="24" t="s">
        <v>47</v>
      </c>
      <c r="E2255" s="35">
        <f>0.025/8</f>
        <v>3.1250000000000002E-3</v>
      </c>
      <c r="F2255" s="38"/>
      <c r="G2255" s="39">
        <f>1900000/30</f>
        <v>63333.333333333336</v>
      </c>
      <c r="H2255" s="28">
        <f>+G2255*E2255</f>
        <v>197.91666666666669</v>
      </c>
    </row>
    <row r="2256" spans="2:8" s="12" customFormat="1" ht="15">
      <c r="B2256" s="432" t="s">
        <v>49</v>
      </c>
      <c r="C2256" s="433"/>
      <c r="D2256" s="24" t="s">
        <v>47</v>
      </c>
      <c r="E2256" s="35">
        <f>0.05/8</f>
        <v>6.2500000000000003E-3</v>
      </c>
      <c r="F2256" s="38"/>
      <c r="G2256" s="39">
        <f>1600000/30</f>
        <v>53333.333333333336</v>
      </c>
      <c r="H2256" s="28">
        <f>+G2256*E2256</f>
        <v>333.33333333333337</v>
      </c>
    </row>
    <row r="2257" spans="2:9" s="12" customFormat="1" ht="15">
      <c r="B2257" s="432" t="s">
        <v>50</v>
      </c>
      <c r="C2257" s="433"/>
      <c r="D2257" s="24" t="s">
        <v>47</v>
      </c>
      <c r="E2257" s="35">
        <f>0.05/8</f>
        <v>6.2500000000000003E-3</v>
      </c>
      <c r="F2257" s="38"/>
      <c r="G2257" s="39">
        <f>1200000/30</f>
        <v>40000</v>
      </c>
      <c r="H2257" s="28">
        <f>+G2257*E2257</f>
        <v>250</v>
      </c>
    </row>
    <row r="2258" spans="2:9" s="12" customFormat="1" ht="15">
      <c r="B2258" s="432"/>
      <c r="C2258" s="433"/>
      <c r="D2258" s="40"/>
      <c r="E2258" s="41"/>
      <c r="F2258" s="32"/>
      <c r="G2258" s="33" t="s">
        <v>51</v>
      </c>
      <c r="H2258" s="34">
        <f>SUM(H2254:H2257)</f>
        <v>841.66666666666674</v>
      </c>
    </row>
    <row r="2259" spans="2:9" s="12" customFormat="1" ht="15">
      <c r="B2259" s="444" t="s">
        <v>52</v>
      </c>
      <c r="C2259" s="445"/>
      <c r="D2259" s="445"/>
      <c r="E2259" s="445"/>
      <c r="F2259" s="445"/>
      <c r="G2259" s="445"/>
      <c r="H2259" s="446"/>
    </row>
    <row r="2260" spans="2:9" s="12" customFormat="1" ht="15">
      <c r="B2260" s="432" t="s">
        <v>45</v>
      </c>
      <c r="C2260" s="433"/>
      <c r="D2260" s="20" t="s">
        <v>16</v>
      </c>
      <c r="E2260" s="21" t="s">
        <v>27</v>
      </c>
      <c r="F2260" s="22" t="s">
        <v>53</v>
      </c>
      <c r="G2260" s="20" t="s">
        <v>29</v>
      </c>
      <c r="H2260" s="23" t="s">
        <v>30</v>
      </c>
    </row>
    <row r="2261" spans="2:9" s="12" customFormat="1" ht="30.75" customHeight="1">
      <c r="B2261" s="432" t="s">
        <v>54</v>
      </c>
      <c r="C2261" s="433"/>
      <c r="D2261" s="24" t="s">
        <v>16</v>
      </c>
      <c r="E2261" s="35">
        <v>1E-3</v>
      </c>
      <c r="F2261" s="42">
        <v>85000</v>
      </c>
      <c r="G2261" s="42">
        <v>85000</v>
      </c>
      <c r="H2261" s="28">
        <f>G2261*E2261</f>
        <v>85</v>
      </c>
    </row>
    <row r="2262" spans="2:9" s="12" customFormat="1" ht="27.75" customHeight="1">
      <c r="B2262" s="432" t="s">
        <v>55</v>
      </c>
      <c r="C2262" s="433"/>
      <c r="D2262" s="24" t="s">
        <v>16</v>
      </c>
      <c r="E2262" s="43">
        <v>1E-3</v>
      </c>
      <c r="F2262" s="44">
        <v>170000</v>
      </c>
      <c r="G2262" s="44">
        <v>170000</v>
      </c>
      <c r="H2262" s="28">
        <f>G2262*E2262</f>
        <v>170</v>
      </c>
    </row>
    <row r="2263" spans="2:9" s="12" customFormat="1" ht="15">
      <c r="B2263" s="432"/>
      <c r="C2263" s="433"/>
      <c r="D2263" s="24"/>
      <c r="E2263" s="43"/>
      <c r="F2263" s="45"/>
      <c r="G2263" s="46"/>
      <c r="H2263" s="28"/>
    </row>
    <row r="2264" spans="2:9" s="12" customFormat="1" ht="15">
      <c r="B2264" s="432"/>
      <c r="C2264" s="433"/>
      <c r="D2264" s="24"/>
      <c r="E2264" s="43"/>
      <c r="F2264" s="45"/>
      <c r="G2264" s="46"/>
      <c r="H2264" s="28"/>
    </row>
    <row r="2265" spans="2:9" s="12" customFormat="1" ht="30">
      <c r="B2265" s="432"/>
      <c r="C2265" s="433"/>
      <c r="D2265" s="47"/>
      <c r="E2265" s="48"/>
      <c r="F2265" s="32"/>
      <c r="G2265" s="33" t="s">
        <v>56</v>
      </c>
      <c r="H2265" s="34">
        <f>SUM(H2261:H2264)</f>
        <v>255</v>
      </c>
    </row>
    <row r="2266" spans="2:9" s="12" customFormat="1" ht="15">
      <c r="B2266" s="444" t="s">
        <v>57</v>
      </c>
      <c r="C2266" s="445"/>
      <c r="D2266" s="445"/>
      <c r="E2266" s="445"/>
      <c r="F2266" s="445"/>
      <c r="G2266" s="445"/>
      <c r="H2266" s="446"/>
    </row>
    <row r="2267" spans="2:9" s="12" customFormat="1" ht="30">
      <c r="B2267" s="432" t="s">
        <v>45</v>
      </c>
      <c r="C2267" s="433"/>
      <c r="D2267" s="20" t="s">
        <v>16</v>
      </c>
      <c r="E2267" s="21" t="s">
        <v>27</v>
      </c>
      <c r="F2267" s="22" t="s">
        <v>58</v>
      </c>
      <c r="G2267" s="20" t="s">
        <v>29</v>
      </c>
      <c r="H2267" s="23" t="s">
        <v>30</v>
      </c>
    </row>
    <row r="2268" spans="2:9" s="12" customFormat="1" ht="33.75" customHeight="1">
      <c r="B2268" s="432" t="s">
        <v>59</v>
      </c>
      <c r="C2268" s="433"/>
      <c r="D2268" s="24" t="s">
        <v>16</v>
      </c>
      <c r="E2268" s="35">
        <v>1E-3</v>
      </c>
      <c r="F2268" s="42">
        <v>180000</v>
      </c>
      <c r="G2268" s="42">
        <v>180000</v>
      </c>
      <c r="H2268" s="28">
        <f>G2268*E2268</f>
        <v>180</v>
      </c>
    </row>
    <row r="2269" spans="2:9" s="12" customFormat="1" ht="31.5" customHeight="1">
      <c r="B2269" s="432" t="s">
        <v>60</v>
      </c>
      <c r="C2269" s="433"/>
      <c r="D2269" s="24" t="s">
        <v>16</v>
      </c>
      <c r="E2269" s="35">
        <v>1E-3</v>
      </c>
      <c r="F2269" s="42">
        <v>6000</v>
      </c>
      <c r="G2269" s="42">
        <v>6000</v>
      </c>
      <c r="H2269" s="28">
        <f>G2269*E2269</f>
        <v>6</v>
      </c>
    </row>
    <row r="2270" spans="2:9" s="12" customFormat="1" ht="15">
      <c r="B2270" s="49"/>
      <c r="C2270" s="50"/>
      <c r="D2270" s="24"/>
      <c r="E2270" s="35"/>
      <c r="F2270" s="51"/>
      <c r="G2270" s="52"/>
      <c r="H2270" s="28"/>
    </row>
    <row r="2271" spans="2:9" s="12" customFormat="1" ht="15">
      <c r="B2271" s="432"/>
      <c r="C2271" s="436"/>
      <c r="D2271" s="20"/>
      <c r="E2271" s="35"/>
      <c r="F2271" s="51"/>
      <c r="G2271" s="52"/>
      <c r="H2271" s="28"/>
    </row>
    <row r="2272" spans="2:9" s="12" customFormat="1" ht="15">
      <c r="B2272" s="432"/>
      <c r="C2272" s="436"/>
      <c r="D2272" s="20"/>
      <c r="E2272" s="53"/>
      <c r="F2272" s="437" t="s">
        <v>61</v>
      </c>
      <c r="G2272" s="438"/>
      <c r="H2272" s="54">
        <f>SUM(H2268:H2271)</f>
        <v>186</v>
      </c>
      <c r="I2272" s="55">
        <f>H2272+H2265+H2258</f>
        <v>1282.6666666666667</v>
      </c>
    </row>
    <row r="2273" spans="2:8" s="14" customFormat="1" ht="15">
      <c r="B2273" s="439" t="s">
        <v>62</v>
      </c>
      <c r="C2273" s="440"/>
      <c r="D2273" s="440"/>
      <c r="E2273" s="440"/>
      <c r="F2273" s="440"/>
      <c r="G2273" s="441"/>
      <c r="H2273" s="56">
        <f>H2272+H2265+H2258+H2251</f>
        <v>3592.666666666667</v>
      </c>
    </row>
    <row r="2274" spans="2:8" s="12" customFormat="1" ht="15">
      <c r="B2274" s="57"/>
      <c r="C2274" s="442"/>
      <c r="D2274" s="442"/>
      <c r="E2274" s="442"/>
      <c r="F2274" s="442"/>
      <c r="G2274" s="442"/>
      <c r="H2274" s="443"/>
    </row>
    <row r="2275" spans="2:8" s="14" customFormat="1" ht="15">
      <c r="B2275" s="432" t="s">
        <v>63</v>
      </c>
      <c r="C2275" s="433"/>
      <c r="D2275" s="58"/>
      <c r="E2275" s="434" t="s">
        <v>64</v>
      </c>
      <c r="F2275" s="435"/>
      <c r="G2275" s="59">
        <v>0.08</v>
      </c>
      <c r="H2275" s="60">
        <f>G2275*H2273</f>
        <v>287.41333333333336</v>
      </c>
    </row>
    <row r="2276" spans="2:8" s="14" customFormat="1" ht="15">
      <c r="B2276" s="432" t="s">
        <v>65</v>
      </c>
      <c r="C2276" s="433"/>
      <c r="D2276" s="58"/>
      <c r="E2276" s="434" t="s">
        <v>64</v>
      </c>
      <c r="F2276" s="435"/>
      <c r="G2276" s="59">
        <v>0.03</v>
      </c>
      <c r="H2276" s="60">
        <f>H2273*G2276</f>
        <v>107.78</v>
      </c>
    </row>
    <row r="2277" spans="2:8" s="14" customFormat="1" ht="15">
      <c r="B2277" s="432" t="s">
        <v>66</v>
      </c>
      <c r="C2277" s="433"/>
      <c r="D2277" s="58"/>
      <c r="E2277" s="434" t="s">
        <v>64</v>
      </c>
      <c r="F2277" s="435"/>
      <c r="G2277" s="59">
        <v>0.05</v>
      </c>
      <c r="H2277" s="60">
        <f>G2277*H2273</f>
        <v>179.63333333333335</v>
      </c>
    </row>
    <row r="2278" spans="2:8" s="12" customFormat="1" ht="15">
      <c r="B2278" s="429" t="s">
        <v>67</v>
      </c>
      <c r="C2278" s="430"/>
      <c r="D2278" s="430"/>
      <c r="E2278" s="430"/>
      <c r="F2278" s="430"/>
      <c r="G2278" s="431"/>
      <c r="H2278" s="61">
        <f>+H2277+H2276+H2275+H2273</f>
        <v>4167.4933333333338</v>
      </c>
    </row>
    <row r="2280" spans="2:8" s="12" customFormat="1" ht="15">
      <c r="B2280" s="449" t="s">
        <v>21</v>
      </c>
      <c r="C2280" s="449"/>
      <c r="D2280" s="449"/>
      <c r="E2280" s="449"/>
      <c r="F2280" s="449"/>
      <c r="G2280" s="449"/>
      <c r="H2280" s="13" t="s">
        <v>22</v>
      </c>
    </row>
    <row r="2281" spans="2:8" s="14" customFormat="1" ht="39" customHeight="1">
      <c r="B2281" s="450" t="s">
        <v>208</v>
      </c>
      <c r="C2281" s="450"/>
      <c r="D2281" s="450"/>
      <c r="E2281" s="450"/>
      <c r="F2281" s="450"/>
      <c r="G2281" s="450"/>
      <c r="H2281" s="15" t="s">
        <v>24</v>
      </c>
    </row>
    <row r="2282" spans="2:8" s="12" customFormat="1" ht="15">
      <c r="B2282" s="16"/>
      <c r="C2282" s="17"/>
      <c r="D2282" s="17"/>
      <c r="E2282" s="18"/>
      <c r="F2282" s="17"/>
      <c r="G2282" s="17"/>
      <c r="H2282" s="19"/>
    </row>
    <row r="2283" spans="2:8" s="12" customFormat="1" ht="15">
      <c r="B2283" s="444" t="s">
        <v>25</v>
      </c>
      <c r="C2283" s="445"/>
      <c r="D2283" s="445"/>
      <c r="E2283" s="445"/>
      <c r="F2283" s="445"/>
      <c r="G2283" s="445"/>
      <c r="H2283" s="446"/>
    </row>
    <row r="2284" spans="2:8" s="12" customFormat="1" ht="15">
      <c r="B2284" s="451" t="s">
        <v>26</v>
      </c>
      <c r="C2284" s="452"/>
      <c r="D2284" s="20" t="s">
        <v>16</v>
      </c>
      <c r="E2284" s="21" t="s">
        <v>27</v>
      </c>
      <c r="F2284" s="22" t="s">
        <v>28</v>
      </c>
      <c r="G2284" s="20" t="s">
        <v>29</v>
      </c>
      <c r="H2284" s="23" t="s">
        <v>30</v>
      </c>
    </row>
    <row r="2285" spans="2:8" s="12" customFormat="1" ht="15">
      <c r="B2285" s="447" t="s">
        <v>69</v>
      </c>
      <c r="C2285" s="448"/>
      <c r="D2285" s="24" t="s">
        <v>15</v>
      </c>
      <c r="E2285" s="25">
        <v>10</v>
      </c>
      <c r="F2285" s="26">
        <v>0.05</v>
      </c>
      <c r="G2285" s="27">
        <v>2475</v>
      </c>
      <c r="H2285" s="28">
        <f>+G2285*E2285+(G2285*F2285)</f>
        <v>24873.75</v>
      </c>
    </row>
    <row r="2286" spans="2:8" s="12" customFormat="1" ht="15">
      <c r="B2286" s="447" t="s">
        <v>32</v>
      </c>
      <c r="C2286" s="448"/>
      <c r="D2286" s="24" t="s">
        <v>16</v>
      </c>
      <c r="E2286" s="25">
        <v>2</v>
      </c>
      <c r="F2286" s="26">
        <v>0</v>
      </c>
      <c r="G2286" s="27">
        <v>907.5</v>
      </c>
      <c r="H2286" s="28">
        <f>+G2286*E2286+(G2286*F2286)</f>
        <v>1815</v>
      </c>
    </row>
    <row r="2287" spans="2:8" s="12" customFormat="1" ht="15">
      <c r="B2287" s="447" t="s">
        <v>209</v>
      </c>
      <c r="C2287" s="448"/>
      <c r="D2287" s="24" t="s">
        <v>16</v>
      </c>
      <c r="E2287" s="25">
        <v>1</v>
      </c>
      <c r="F2287" s="29">
        <v>0</v>
      </c>
      <c r="G2287" s="27">
        <v>2392.5</v>
      </c>
      <c r="H2287" s="28">
        <f>+G2287*E2287+(G2287*F2287)</f>
        <v>2392.5</v>
      </c>
    </row>
    <row r="2288" spans="2:8" s="12" customFormat="1" ht="15">
      <c r="B2288" s="447" t="s">
        <v>35</v>
      </c>
      <c r="C2288" s="448"/>
      <c r="D2288" s="24" t="s">
        <v>16</v>
      </c>
      <c r="E2288" s="25">
        <v>2</v>
      </c>
      <c r="F2288" s="26">
        <v>0</v>
      </c>
      <c r="G2288" s="27">
        <v>247.5</v>
      </c>
      <c r="H2288" s="28">
        <f>+G2288*E2288+(G2288*F2288)</f>
        <v>495</v>
      </c>
    </row>
    <row r="2289" spans="2:8" s="12" customFormat="1" ht="15">
      <c r="B2289" s="447" t="s">
        <v>210</v>
      </c>
      <c r="C2289" s="448"/>
      <c r="D2289" s="24" t="s">
        <v>15</v>
      </c>
      <c r="E2289" s="25">
        <v>10</v>
      </c>
      <c r="F2289" s="26">
        <v>0.05</v>
      </c>
      <c r="G2289" s="27">
        <v>2475</v>
      </c>
      <c r="H2289" s="28">
        <f>+G2289*E2289+(G2289*F2289)</f>
        <v>24873.75</v>
      </c>
    </row>
    <row r="2290" spans="2:8" s="12" customFormat="1" ht="15">
      <c r="B2290" s="447"/>
      <c r="C2290" s="448"/>
      <c r="D2290" s="24"/>
      <c r="E2290" s="31"/>
      <c r="F2290" s="32"/>
      <c r="G2290" s="33" t="s">
        <v>43</v>
      </c>
      <c r="H2290" s="34">
        <f>SUM(H2285:H2289)</f>
        <v>54450</v>
      </c>
    </row>
    <row r="2291" spans="2:8" s="12" customFormat="1" ht="15">
      <c r="B2291" s="444" t="s">
        <v>44</v>
      </c>
      <c r="C2291" s="445"/>
      <c r="D2291" s="445"/>
      <c r="E2291" s="445"/>
      <c r="F2291" s="445"/>
      <c r="G2291" s="445"/>
      <c r="H2291" s="446"/>
    </row>
    <row r="2292" spans="2:8" s="12" customFormat="1" ht="15">
      <c r="B2292" s="432" t="s">
        <v>45</v>
      </c>
      <c r="C2292" s="433"/>
      <c r="D2292" s="20" t="s">
        <v>16</v>
      </c>
      <c r="E2292" s="21" t="s">
        <v>27</v>
      </c>
      <c r="F2292" s="22"/>
      <c r="G2292" s="20" t="s">
        <v>29</v>
      </c>
      <c r="H2292" s="23" t="s">
        <v>30</v>
      </c>
    </row>
    <row r="2293" spans="2:8" s="12" customFormat="1" ht="31.5" customHeight="1">
      <c r="B2293" s="432" t="s">
        <v>46</v>
      </c>
      <c r="C2293" s="433"/>
      <c r="D2293" s="24" t="s">
        <v>47</v>
      </c>
      <c r="E2293" s="35">
        <f>0.05/8</f>
        <v>6.2500000000000003E-3</v>
      </c>
      <c r="F2293" s="36"/>
      <c r="G2293" s="37">
        <f>2900000/30</f>
        <v>96666.666666666672</v>
      </c>
      <c r="H2293" s="28">
        <f>+G2293*E2293</f>
        <v>604.16666666666674</v>
      </c>
    </row>
    <row r="2294" spans="2:8" s="12" customFormat="1" ht="15">
      <c r="B2294" s="432" t="s">
        <v>48</v>
      </c>
      <c r="C2294" s="433"/>
      <c r="D2294" s="24" t="s">
        <v>47</v>
      </c>
      <c r="E2294" s="35">
        <f>0.025/8</f>
        <v>3.1250000000000002E-3</v>
      </c>
      <c r="F2294" s="38"/>
      <c r="G2294" s="39">
        <f>1900000/30</f>
        <v>63333.333333333336</v>
      </c>
      <c r="H2294" s="28">
        <f>+G2294*E2294</f>
        <v>197.91666666666669</v>
      </c>
    </row>
    <row r="2295" spans="2:8" s="12" customFormat="1" ht="15">
      <c r="B2295" s="432" t="s">
        <v>49</v>
      </c>
      <c r="C2295" s="433"/>
      <c r="D2295" s="24" t="s">
        <v>47</v>
      </c>
      <c r="E2295" s="35">
        <f>2.5/8</f>
        <v>0.3125</v>
      </c>
      <c r="F2295" s="38"/>
      <c r="G2295" s="39">
        <f>1600000/30</f>
        <v>53333.333333333336</v>
      </c>
      <c r="H2295" s="28">
        <f>+G2295*E2295</f>
        <v>16666.666666666668</v>
      </c>
    </row>
    <row r="2296" spans="2:8" s="12" customFormat="1" ht="15">
      <c r="B2296" s="432" t="s">
        <v>50</v>
      </c>
      <c r="C2296" s="433"/>
      <c r="D2296" s="24" t="s">
        <v>47</v>
      </c>
      <c r="E2296" s="35">
        <f>2.5/8</f>
        <v>0.3125</v>
      </c>
      <c r="F2296" s="38"/>
      <c r="G2296" s="39">
        <f>1200000/30</f>
        <v>40000</v>
      </c>
      <c r="H2296" s="28">
        <f>+G2296*E2296</f>
        <v>12500</v>
      </c>
    </row>
    <row r="2297" spans="2:8" s="12" customFormat="1" ht="15">
      <c r="B2297" s="432"/>
      <c r="C2297" s="433"/>
      <c r="D2297" s="40"/>
      <c r="E2297" s="41"/>
      <c r="F2297" s="32"/>
      <c r="G2297" s="33" t="s">
        <v>51</v>
      </c>
      <c r="H2297" s="34">
        <f>SUM(H2293:H2296)</f>
        <v>29968.75</v>
      </c>
    </row>
    <row r="2298" spans="2:8" s="12" customFormat="1" ht="15">
      <c r="B2298" s="444" t="s">
        <v>52</v>
      </c>
      <c r="C2298" s="445"/>
      <c r="D2298" s="445"/>
      <c r="E2298" s="445"/>
      <c r="F2298" s="445"/>
      <c r="G2298" s="445"/>
      <c r="H2298" s="446"/>
    </row>
    <row r="2299" spans="2:8" s="12" customFormat="1" ht="15">
      <c r="B2299" s="432" t="s">
        <v>45</v>
      </c>
      <c r="C2299" s="433"/>
      <c r="D2299" s="20" t="s">
        <v>16</v>
      </c>
      <c r="E2299" s="21" t="s">
        <v>27</v>
      </c>
      <c r="F2299" s="22" t="s">
        <v>53</v>
      </c>
      <c r="G2299" s="20" t="s">
        <v>29</v>
      </c>
      <c r="H2299" s="23" t="s">
        <v>30</v>
      </c>
    </row>
    <row r="2300" spans="2:8" s="12" customFormat="1" ht="30.75" customHeight="1">
      <c r="B2300" s="432" t="s">
        <v>54</v>
      </c>
      <c r="C2300" s="433"/>
      <c r="D2300" s="24" t="s">
        <v>16</v>
      </c>
      <c r="E2300" s="35">
        <v>5.0000000000000001E-3</v>
      </c>
      <c r="F2300" s="42">
        <v>85000</v>
      </c>
      <c r="G2300" s="42">
        <v>85000</v>
      </c>
      <c r="H2300" s="28">
        <f>G2300*E2300</f>
        <v>425</v>
      </c>
    </row>
    <row r="2301" spans="2:8" s="12" customFormat="1" ht="27.75" customHeight="1">
      <c r="B2301" s="432" t="s">
        <v>55</v>
      </c>
      <c r="C2301" s="433"/>
      <c r="D2301" s="24" t="s">
        <v>16</v>
      </c>
      <c r="E2301" s="43">
        <v>5.0000000000000001E-3</v>
      </c>
      <c r="F2301" s="44">
        <v>170000</v>
      </c>
      <c r="G2301" s="44">
        <v>170000</v>
      </c>
      <c r="H2301" s="28">
        <f>G2301*E2301</f>
        <v>850</v>
      </c>
    </row>
    <row r="2302" spans="2:8" s="12" customFormat="1" ht="15">
      <c r="B2302" s="432"/>
      <c r="C2302" s="433"/>
      <c r="D2302" s="24"/>
      <c r="E2302" s="43"/>
      <c r="F2302" s="45"/>
      <c r="G2302" s="46"/>
      <c r="H2302" s="28"/>
    </row>
    <row r="2303" spans="2:8" s="12" customFormat="1" ht="15">
      <c r="B2303" s="432"/>
      <c r="C2303" s="433"/>
      <c r="D2303" s="24"/>
      <c r="E2303" s="43"/>
      <c r="F2303" s="45"/>
      <c r="G2303" s="46"/>
      <c r="H2303" s="28"/>
    </row>
    <row r="2304" spans="2:8" s="12" customFormat="1" ht="30">
      <c r="B2304" s="432"/>
      <c r="C2304" s="433"/>
      <c r="D2304" s="47"/>
      <c r="E2304" s="48"/>
      <c r="F2304" s="32"/>
      <c r="G2304" s="33" t="s">
        <v>56</v>
      </c>
      <c r="H2304" s="34">
        <f>SUM(H2300:H2303)</f>
        <v>1275</v>
      </c>
    </row>
    <row r="2305" spans="2:9" s="12" customFormat="1" ht="15">
      <c r="B2305" s="444" t="s">
        <v>57</v>
      </c>
      <c r="C2305" s="445"/>
      <c r="D2305" s="445"/>
      <c r="E2305" s="445"/>
      <c r="F2305" s="445"/>
      <c r="G2305" s="445"/>
      <c r="H2305" s="446"/>
    </row>
    <row r="2306" spans="2:9" s="12" customFormat="1" ht="30">
      <c r="B2306" s="432" t="s">
        <v>45</v>
      </c>
      <c r="C2306" s="433"/>
      <c r="D2306" s="20" t="s">
        <v>16</v>
      </c>
      <c r="E2306" s="21" t="s">
        <v>27</v>
      </c>
      <c r="F2306" s="22" t="s">
        <v>58</v>
      </c>
      <c r="G2306" s="20" t="s">
        <v>29</v>
      </c>
      <c r="H2306" s="23" t="s">
        <v>30</v>
      </c>
    </row>
    <row r="2307" spans="2:9" s="12" customFormat="1" ht="33.75" customHeight="1">
      <c r="B2307" s="432" t="s">
        <v>59</v>
      </c>
      <c r="C2307" s="433"/>
      <c r="D2307" s="24" t="s">
        <v>16</v>
      </c>
      <c r="E2307" s="35">
        <v>5.0000000000000001E-3</v>
      </c>
      <c r="F2307" s="42">
        <v>180000</v>
      </c>
      <c r="G2307" s="42">
        <v>180000</v>
      </c>
      <c r="H2307" s="28">
        <f>G2307*E2307</f>
        <v>900</v>
      </c>
    </row>
    <row r="2308" spans="2:9" s="12" customFormat="1" ht="31.5" customHeight="1">
      <c r="B2308" s="432" t="s">
        <v>60</v>
      </c>
      <c r="C2308" s="433"/>
      <c r="D2308" s="24" t="s">
        <v>16</v>
      </c>
      <c r="E2308" s="43">
        <v>5.0000000000000001E-3</v>
      </c>
      <c r="F2308" s="42">
        <v>6000</v>
      </c>
      <c r="G2308" s="42">
        <v>6000</v>
      </c>
      <c r="H2308" s="28">
        <f>G2308*E2308</f>
        <v>30</v>
      </c>
    </row>
    <row r="2309" spans="2:9" s="12" customFormat="1" ht="15">
      <c r="B2309" s="49"/>
      <c r="C2309" s="50"/>
      <c r="D2309" s="24"/>
      <c r="E2309" s="35"/>
      <c r="F2309" s="51"/>
      <c r="G2309" s="52"/>
      <c r="H2309" s="28"/>
    </row>
    <row r="2310" spans="2:9" s="12" customFormat="1" ht="15">
      <c r="B2310" s="432"/>
      <c r="C2310" s="436"/>
      <c r="D2310" s="20"/>
      <c r="E2310" s="35"/>
      <c r="F2310" s="51"/>
      <c r="G2310" s="52"/>
      <c r="H2310" s="28"/>
    </row>
    <row r="2311" spans="2:9" s="12" customFormat="1" ht="15">
      <c r="B2311" s="432"/>
      <c r="C2311" s="436"/>
      <c r="D2311" s="20"/>
      <c r="E2311" s="53"/>
      <c r="F2311" s="437" t="s">
        <v>61</v>
      </c>
      <c r="G2311" s="438"/>
      <c r="H2311" s="54">
        <f>SUM(H2307:H2310)</f>
        <v>930</v>
      </c>
      <c r="I2311" s="55">
        <f>H2311+H2304+H2297</f>
        <v>32173.75</v>
      </c>
    </row>
    <row r="2312" spans="2:9" s="14" customFormat="1" ht="15">
      <c r="B2312" s="439" t="s">
        <v>62</v>
      </c>
      <c r="C2312" s="440"/>
      <c r="D2312" s="440"/>
      <c r="E2312" s="440"/>
      <c r="F2312" s="440"/>
      <c r="G2312" s="441"/>
      <c r="H2312" s="56">
        <f>H2311+H2304+H2297+H2290</f>
        <v>86623.75</v>
      </c>
    </row>
    <row r="2313" spans="2:9" s="12" customFormat="1" ht="15">
      <c r="B2313" s="57"/>
      <c r="C2313" s="442"/>
      <c r="D2313" s="442"/>
      <c r="E2313" s="442"/>
      <c r="F2313" s="442"/>
      <c r="G2313" s="442"/>
      <c r="H2313" s="443"/>
    </row>
    <row r="2314" spans="2:9" s="14" customFormat="1" ht="15">
      <c r="B2314" s="432" t="s">
        <v>63</v>
      </c>
      <c r="C2314" s="433"/>
      <c r="D2314" s="58"/>
      <c r="E2314" s="434" t="s">
        <v>64</v>
      </c>
      <c r="F2314" s="435"/>
      <c r="G2314" s="59">
        <v>0.08</v>
      </c>
      <c r="H2314" s="60">
        <f>G2314*H2312</f>
        <v>6929.9000000000005</v>
      </c>
    </row>
    <row r="2315" spans="2:9" s="14" customFormat="1" ht="15">
      <c r="B2315" s="432" t="s">
        <v>65</v>
      </c>
      <c r="C2315" s="433"/>
      <c r="D2315" s="58"/>
      <c r="E2315" s="434" t="s">
        <v>64</v>
      </c>
      <c r="F2315" s="435"/>
      <c r="G2315" s="59">
        <v>0.03</v>
      </c>
      <c r="H2315" s="60">
        <f>H2312*G2315</f>
        <v>2598.7125000000001</v>
      </c>
    </row>
    <row r="2316" spans="2:9" s="14" customFormat="1" ht="15">
      <c r="B2316" s="432" t="s">
        <v>66</v>
      </c>
      <c r="C2316" s="433"/>
      <c r="D2316" s="58"/>
      <c r="E2316" s="434" t="s">
        <v>64</v>
      </c>
      <c r="F2316" s="435"/>
      <c r="G2316" s="59">
        <v>0.05</v>
      </c>
      <c r="H2316" s="60">
        <f>G2316*H2312</f>
        <v>4331.1875</v>
      </c>
    </row>
    <row r="2317" spans="2:9" s="12" customFormat="1" ht="15">
      <c r="B2317" s="429" t="s">
        <v>67</v>
      </c>
      <c r="C2317" s="430"/>
      <c r="D2317" s="430"/>
      <c r="E2317" s="430"/>
      <c r="F2317" s="430"/>
      <c r="G2317" s="431"/>
      <c r="H2317" s="61">
        <f>+H2316+H2315+H2314+H2312</f>
        <v>100483.55</v>
      </c>
    </row>
    <row r="2319" spans="2:9" s="12" customFormat="1" ht="15">
      <c r="B2319" s="449" t="s">
        <v>21</v>
      </c>
      <c r="C2319" s="449"/>
      <c r="D2319" s="449"/>
      <c r="E2319" s="449"/>
      <c r="F2319" s="449"/>
      <c r="G2319" s="449"/>
      <c r="H2319" s="13" t="s">
        <v>22</v>
      </c>
    </row>
    <row r="2320" spans="2:9" s="14" customFormat="1" ht="39" customHeight="1">
      <c r="B2320" s="450" t="s">
        <v>211</v>
      </c>
      <c r="C2320" s="450"/>
      <c r="D2320" s="450"/>
      <c r="E2320" s="450"/>
      <c r="F2320" s="450"/>
      <c r="G2320" s="450"/>
      <c r="H2320" s="15" t="s">
        <v>24</v>
      </c>
    </row>
    <row r="2321" spans="2:8" s="12" customFormat="1" ht="15">
      <c r="B2321" s="16"/>
      <c r="C2321" s="17"/>
      <c r="D2321" s="17"/>
      <c r="E2321" s="18"/>
      <c r="F2321" s="17"/>
      <c r="G2321" s="17"/>
      <c r="H2321" s="19"/>
    </row>
    <row r="2322" spans="2:8" s="12" customFormat="1" ht="15">
      <c r="B2322" s="444" t="s">
        <v>25</v>
      </c>
      <c r="C2322" s="445"/>
      <c r="D2322" s="445"/>
      <c r="E2322" s="445"/>
      <c r="F2322" s="445"/>
      <c r="G2322" s="445"/>
      <c r="H2322" s="446"/>
    </row>
    <row r="2323" spans="2:8" s="12" customFormat="1" ht="15">
      <c r="B2323" s="451" t="s">
        <v>26</v>
      </c>
      <c r="C2323" s="452"/>
      <c r="D2323" s="20" t="s">
        <v>16</v>
      </c>
      <c r="E2323" s="21" t="s">
        <v>27</v>
      </c>
      <c r="F2323" s="22" t="s">
        <v>28</v>
      </c>
      <c r="G2323" s="20" t="s">
        <v>29</v>
      </c>
      <c r="H2323" s="23" t="s">
        <v>30</v>
      </c>
    </row>
    <row r="2324" spans="2:8" s="12" customFormat="1" ht="15">
      <c r="B2324" s="447" t="s">
        <v>212</v>
      </c>
      <c r="C2324" s="448"/>
      <c r="D2324" s="24" t="s">
        <v>16</v>
      </c>
      <c r="E2324" s="25">
        <v>2</v>
      </c>
      <c r="F2324" s="26">
        <v>0</v>
      </c>
      <c r="G2324" s="27">
        <v>1402.5</v>
      </c>
      <c r="H2324" s="28">
        <f>+G2324*E2324+(G2324*F2324)</f>
        <v>2805</v>
      </c>
    </row>
    <row r="2325" spans="2:8" s="12" customFormat="1" ht="15">
      <c r="B2325" s="447" t="s">
        <v>213</v>
      </c>
      <c r="C2325" s="448"/>
      <c r="D2325" s="24" t="s">
        <v>15</v>
      </c>
      <c r="E2325" s="25">
        <v>7</v>
      </c>
      <c r="F2325" s="26">
        <v>0.05</v>
      </c>
      <c r="G2325" s="27">
        <v>1815</v>
      </c>
      <c r="H2325" s="28">
        <f>+G2325*E2325+(G2325*F2325)</f>
        <v>12795.75</v>
      </c>
    </row>
    <row r="2326" spans="2:8" s="12" customFormat="1" ht="15">
      <c r="B2326" s="447" t="s">
        <v>214</v>
      </c>
      <c r="C2326" s="448"/>
      <c r="D2326" s="24" t="s">
        <v>16</v>
      </c>
      <c r="E2326" s="25">
        <v>1</v>
      </c>
      <c r="F2326" s="26">
        <v>0</v>
      </c>
      <c r="G2326" s="27">
        <v>12870</v>
      </c>
      <c r="H2326" s="28">
        <f>+G2326*E2326+(G2326*F2326)</f>
        <v>12870</v>
      </c>
    </row>
    <row r="2327" spans="2:8" s="12" customFormat="1" ht="15">
      <c r="B2327" s="447"/>
      <c r="C2327" s="448"/>
      <c r="D2327" s="24"/>
      <c r="E2327" s="31"/>
      <c r="F2327" s="32"/>
      <c r="G2327" s="33" t="s">
        <v>43</v>
      </c>
      <c r="H2327" s="34">
        <f>SUM(H2324:H2326)</f>
        <v>28470.75</v>
      </c>
    </row>
    <row r="2328" spans="2:8" s="12" customFormat="1" ht="15">
      <c r="B2328" s="444" t="s">
        <v>44</v>
      </c>
      <c r="C2328" s="445"/>
      <c r="D2328" s="445"/>
      <c r="E2328" s="445"/>
      <c r="F2328" s="445"/>
      <c r="G2328" s="445"/>
      <c r="H2328" s="446"/>
    </row>
    <row r="2329" spans="2:8" s="12" customFormat="1" ht="15">
      <c r="B2329" s="432" t="s">
        <v>45</v>
      </c>
      <c r="C2329" s="433"/>
      <c r="D2329" s="20" t="s">
        <v>16</v>
      </c>
      <c r="E2329" s="21" t="s">
        <v>27</v>
      </c>
      <c r="F2329" s="22"/>
      <c r="G2329" s="20" t="s">
        <v>29</v>
      </c>
      <c r="H2329" s="23" t="s">
        <v>30</v>
      </c>
    </row>
    <row r="2330" spans="2:8" s="12" customFormat="1" ht="31.5" customHeight="1">
      <c r="B2330" s="432" t="s">
        <v>46</v>
      </c>
      <c r="C2330" s="433"/>
      <c r="D2330" s="24" t="s">
        <v>47</v>
      </c>
      <c r="E2330" s="35">
        <f>0.05/8</f>
        <v>6.2500000000000003E-3</v>
      </c>
      <c r="F2330" s="36"/>
      <c r="G2330" s="37">
        <f>2900000/30</f>
        <v>96666.666666666672</v>
      </c>
      <c r="H2330" s="28">
        <f>+G2330*E2330</f>
        <v>604.16666666666674</v>
      </c>
    </row>
    <row r="2331" spans="2:8" s="12" customFormat="1" ht="15">
      <c r="B2331" s="432" t="s">
        <v>48</v>
      </c>
      <c r="C2331" s="433"/>
      <c r="D2331" s="24" t="s">
        <v>47</v>
      </c>
      <c r="E2331" s="35">
        <f>0.025/8</f>
        <v>3.1250000000000002E-3</v>
      </c>
      <c r="F2331" s="38"/>
      <c r="G2331" s="39">
        <f>1900000/30</f>
        <v>63333.333333333336</v>
      </c>
      <c r="H2331" s="28">
        <f>+G2331*E2331</f>
        <v>197.91666666666669</v>
      </c>
    </row>
    <row r="2332" spans="2:8" s="12" customFormat="1" ht="15">
      <c r="B2332" s="432" t="s">
        <v>49</v>
      </c>
      <c r="C2332" s="433"/>
      <c r="D2332" s="24" t="s">
        <v>47</v>
      </c>
      <c r="E2332" s="35">
        <f>1.5/8</f>
        <v>0.1875</v>
      </c>
      <c r="F2332" s="38"/>
      <c r="G2332" s="39">
        <f>1600000/30</f>
        <v>53333.333333333336</v>
      </c>
      <c r="H2332" s="28">
        <f>+G2332*E2332</f>
        <v>10000</v>
      </c>
    </row>
    <row r="2333" spans="2:8" s="12" customFormat="1" ht="15">
      <c r="B2333" s="432" t="s">
        <v>50</v>
      </c>
      <c r="C2333" s="433"/>
      <c r="D2333" s="24" t="s">
        <v>47</v>
      </c>
      <c r="E2333" s="35">
        <f>1.5/8</f>
        <v>0.1875</v>
      </c>
      <c r="F2333" s="38"/>
      <c r="G2333" s="39">
        <f>1200000/30</f>
        <v>40000</v>
      </c>
      <c r="H2333" s="28">
        <f>+G2333*E2333</f>
        <v>7500</v>
      </c>
    </row>
    <row r="2334" spans="2:8" s="12" customFormat="1" ht="15">
      <c r="B2334" s="432"/>
      <c r="C2334" s="433"/>
      <c r="D2334" s="40"/>
      <c r="E2334" s="41"/>
      <c r="F2334" s="32"/>
      <c r="G2334" s="33" t="s">
        <v>51</v>
      </c>
      <c r="H2334" s="34">
        <f>SUM(H2330:H2333)</f>
        <v>18302.083333333336</v>
      </c>
    </row>
    <row r="2335" spans="2:8" s="12" customFormat="1" ht="15">
      <c r="B2335" s="444" t="s">
        <v>52</v>
      </c>
      <c r="C2335" s="445"/>
      <c r="D2335" s="445"/>
      <c r="E2335" s="445"/>
      <c r="F2335" s="445"/>
      <c r="G2335" s="445"/>
      <c r="H2335" s="446"/>
    </row>
    <row r="2336" spans="2:8" s="12" customFormat="1" ht="15">
      <c r="B2336" s="432" t="s">
        <v>45</v>
      </c>
      <c r="C2336" s="433"/>
      <c r="D2336" s="20" t="s">
        <v>16</v>
      </c>
      <c r="E2336" s="21" t="s">
        <v>27</v>
      </c>
      <c r="F2336" s="22" t="s">
        <v>53</v>
      </c>
      <c r="G2336" s="20" t="s">
        <v>29</v>
      </c>
      <c r="H2336" s="23" t="s">
        <v>30</v>
      </c>
    </row>
    <row r="2337" spans="2:9" s="12" customFormat="1" ht="30.75" customHeight="1">
      <c r="B2337" s="432" t="s">
        <v>54</v>
      </c>
      <c r="C2337" s="433"/>
      <c r="D2337" s="24" t="s">
        <v>16</v>
      </c>
      <c r="E2337" s="35">
        <v>5.0000000000000001E-3</v>
      </c>
      <c r="F2337" s="42">
        <v>85000</v>
      </c>
      <c r="G2337" s="42">
        <v>85000</v>
      </c>
      <c r="H2337" s="28">
        <f>G2337*E2337</f>
        <v>425</v>
      </c>
    </row>
    <row r="2338" spans="2:9" s="12" customFormat="1" ht="27.75" customHeight="1">
      <c r="B2338" s="432" t="s">
        <v>55</v>
      </c>
      <c r="C2338" s="433"/>
      <c r="D2338" s="24" t="s">
        <v>16</v>
      </c>
      <c r="E2338" s="43">
        <v>5.0000000000000001E-3</v>
      </c>
      <c r="F2338" s="44">
        <v>170000</v>
      </c>
      <c r="G2338" s="44">
        <v>170000</v>
      </c>
      <c r="H2338" s="28">
        <f>G2338*E2338</f>
        <v>850</v>
      </c>
    </row>
    <row r="2339" spans="2:9" s="12" customFormat="1" ht="15">
      <c r="B2339" s="432"/>
      <c r="C2339" s="433"/>
      <c r="D2339" s="24"/>
      <c r="E2339" s="43"/>
      <c r="F2339" s="45"/>
      <c r="G2339" s="46"/>
      <c r="H2339" s="28"/>
    </row>
    <row r="2340" spans="2:9" s="12" customFormat="1" ht="15">
      <c r="B2340" s="432"/>
      <c r="C2340" s="433"/>
      <c r="D2340" s="24"/>
      <c r="E2340" s="43"/>
      <c r="F2340" s="45"/>
      <c r="G2340" s="46"/>
      <c r="H2340" s="28"/>
    </row>
    <row r="2341" spans="2:9" s="12" customFormat="1" ht="30">
      <c r="B2341" s="432"/>
      <c r="C2341" s="433"/>
      <c r="D2341" s="47"/>
      <c r="E2341" s="48"/>
      <c r="F2341" s="32"/>
      <c r="G2341" s="33" t="s">
        <v>56</v>
      </c>
      <c r="H2341" s="34">
        <f>SUM(H2337:H2340)</f>
        <v>1275</v>
      </c>
    </row>
    <row r="2342" spans="2:9" s="12" customFormat="1" ht="15">
      <c r="B2342" s="444" t="s">
        <v>57</v>
      </c>
      <c r="C2342" s="445"/>
      <c r="D2342" s="445"/>
      <c r="E2342" s="445"/>
      <c r="F2342" s="445"/>
      <c r="G2342" s="445"/>
      <c r="H2342" s="446"/>
    </row>
    <row r="2343" spans="2:9" s="12" customFormat="1" ht="30">
      <c r="B2343" s="432" t="s">
        <v>45</v>
      </c>
      <c r="C2343" s="433"/>
      <c r="D2343" s="20" t="s">
        <v>16</v>
      </c>
      <c r="E2343" s="21" t="s">
        <v>27</v>
      </c>
      <c r="F2343" s="22" t="s">
        <v>58</v>
      </c>
      <c r="G2343" s="20" t="s">
        <v>29</v>
      </c>
      <c r="H2343" s="23" t="s">
        <v>30</v>
      </c>
    </row>
    <row r="2344" spans="2:9" s="12" customFormat="1" ht="33.75" customHeight="1">
      <c r="B2344" s="432" t="s">
        <v>59</v>
      </c>
      <c r="C2344" s="433"/>
      <c r="D2344" s="24" t="s">
        <v>16</v>
      </c>
      <c r="E2344" s="35">
        <v>5.0000000000000001E-3</v>
      </c>
      <c r="F2344" s="42">
        <v>180000</v>
      </c>
      <c r="G2344" s="42">
        <v>180000</v>
      </c>
      <c r="H2344" s="28">
        <f>G2344*E2344</f>
        <v>900</v>
      </c>
    </row>
    <row r="2345" spans="2:9" s="12" customFormat="1" ht="31.5" customHeight="1">
      <c r="B2345" s="432" t="s">
        <v>60</v>
      </c>
      <c r="C2345" s="433"/>
      <c r="D2345" s="24" t="s">
        <v>16</v>
      </c>
      <c r="E2345" s="35">
        <v>5.0000000000000001E-3</v>
      </c>
      <c r="F2345" s="42">
        <v>6000</v>
      </c>
      <c r="G2345" s="42">
        <v>6000</v>
      </c>
      <c r="H2345" s="28">
        <f>G2345*E2345</f>
        <v>30</v>
      </c>
    </row>
    <row r="2346" spans="2:9" s="12" customFormat="1" ht="15">
      <c r="B2346" s="49"/>
      <c r="C2346" s="50"/>
      <c r="D2346" s="24"/>
      <c r="E2346" s="35"/>
      <c r="F2346" s="51"/>
      <c r="G2346" s="52"/>
      <c r="H2346" s="28"/>
    </row>
    <row r="2347" spans="2:9" s="12" customFormat="1" ht="15">
      <c r="B2347" s="432"/>
      <c r="C2347" s="436"/>
      <c r="D2347" s="20"/>
      <c r="E2347" s="35"/>
      <c r="F2347" s="51"/>
      <c r="G2347" s="52"/>
      <c r="H2347" s="28"/>
    </row>
    <row r="2348" spans="2:9" s="12" customFormat="1" ht="15">
      <c r="B2348" s="432"/>
      <c r="C2348" s="436"/>
      <c r="D2348" s="20"/>
      <c r="E2348" s="53"/>
      <c r="F2348" s="437" t="s">
        <v>61</v>
      </c>
      <c r="G2348" s="438"/>
      <c r="H2348" s="54">
        <f>SUM(H2344:H2347)</f>
        <v>930</v>
      </c>
      <c r="I2348" s="55">
        <f>H2348+H2341+H2334</f>
        <v>20507.083333333336</v>
      </c>
    </row>
    <row r="2349" spans="2:9" s="14" customFormat="1" ht="15">
      <c r="B2349" s="439" t="s">
        <v>62</v>
      </c>
      <c r="C2349" s="440"/>
      <c r="D2349" s="440"/>
      <c r="E2349" s="440"/>
      <c r="F2349" s="440"/>
      <c r="G2349" s="441"/>
      <c r="H2349" s="56">
        <f>H2348+H2341+H2334+H2327</f>
        <v>48977.833333333336</v>
      </c>
    </row>
    <row r="2350" spans="2:9" s="12" customFormat="1" ht="15">
      <c r="B2350" s="57"/>
      <c r="C2350" s="442"/>
      <c r="D2350" s="442"/>
      <c r="E2350" s="442"/>
      <c r="F2350" s="442"/>
      <c r="G2350" s="442"/>
      <c r="H2350" s="443"/>
    </row>
    <row r="2351" spans="2:9" s="14" customFormat="1" ht="15">
      <c r="B2351" s="432" t="s">
        <v>63</v>
      </c>
      <c r="C2351" s="433"/>
      <c r="D2351" s="58"/>
      <c r="E2351" s="434" t="s">
        <v>64</v>
      </c>
      <c r="F2351" s="435"/>
      <c r="G2351" s="59">
        <v>0.08</v>
      </c>
      <c r="H2351" s="60">
        <f>G2351*H2349</f>
        <v>3918.2266666666669</v>
      </c>
    </row>
    <row r="2352" spans="2:9" s="14" customFormat="1" ht="15">
      <c r="B2352" s="432" t="s">
        <v>65</v>
      </c>
      <c r="C2352" s="433"/>
      <c r="D2352" s="58"/>
      <c r="E2352" s="434" t="s">
        <v>64</v>
      </c>
      <c r="F2352" s="435"/>
      <c r="G2352" s="59">
        <v>0.03</v>
      </c>
      <c r="H2352" s="60">
        <f>H2349*G2352</f>
        <v>1469.335</v>
      </c>
    </row>
    <row r="2353" spans="2:8" s="14" customFormat="1" ht="15">
      <c r="B2353" s="432" t="s">
        <v>66</v>
      </c>
      <c r="C2353" s="433"/>
      <c r="D2353" s="58"/>
      <c r="E2353" s="434" t="s">
        <v>64</v>
      </c>
      <c r="F2353" s="435"/>
      <c r="G2353" s="59">
        <v>0.05</v>
      </c>
      <c r="H2353" s="60">
        <f>G2353*H2349</f>
        <v>2448.8916666666669</v>
      </c>
    </row>
    <row r="2354" spans="2:8" s="12" customFormat="1" ht="15">
      <c r="B2354" s="429" t="s">
        <v>67</v>
      </c>
      <c r="C2354" s="430"/>
      <c r="D2354" s="430"/>
      <c r="E2354" s="430"/>
      <c r="F2354" s="430"/>
      <c r="G2354" s="431"/>
      <c r="H2354" s="61">
        <f>+H2353+H2352+H2351+H2349</f>
        <v>56814.286666666667</v>
      </c>
    </row>
    <row r="2356" spans="2:8" s="12" customFormat="1" ht="15">
      <c r="B2356" s="449" t="s">
        <v>21</v>
      </c>
      <c r="C2356" s="449"/>
      <c r="D2356" s="449"/>
      <c r="E2356" s="449"/>
      <c r="F2356" s="449"/>
      <c r="G2356" s="449"/>
      <c r="H2356" s="13" t="s">
        <v>22</v>
      </c>
    </row>
    <row r="2357" spans="2:8" s="14" customFormat="1" ht="39" customHeight="1">
      <c r="B2357" s="450" t="s">
        <v>215</v>
      </c>
      <c r="C2357" s="450"/>
      <c r="D2357" s="450"/>
      <c r="E2357" s="450"/>
      <c r="F2357" s="450"/>
      <c r="G2357" s="450"/>
      <c r="H2357" s="15" t="s">
        <v>24</v>
      </c>
    </row>
    <row r="2358" spans="2:8" s="12" customFormat="1" ht="15">
      <c r="B2358" s="16"/>
      <c r="C2358" s="17"/>
      <c r="D2358" s="17"/>
      <c r="E2358" s="18"/>
      <c r="F2358" s="17"/>
      <c r="G2358" s="17"/>
      <c r="H2358" s="19"/>
    </row>
    <row r="2359" spans="2:8" s="12" customFormat="1" ht="15">
      <c r="B2359" s="444" t="s">
        <v>25</v>
      </c>
      <c r="C2359" s="445"/>
      <c r="D2359" s="445"/>
      <c r="E2359" s="445"/>
      <c r="F2359" s="445"/>
      <c r="G2359" s="445"/>
      <c r="H2359" s="446"/>
    </row>
    <row r="2360" spans="2:8" s="12" customFormat="1" ht="15">
      <c r="B2360" s="451" t="s">
        <v>26</v>
      </c>
      <c r="C2360" s="452"/>
      <c r="D2360" s="20" t="s">
        <v>16</v>
      </c>
      <c r="E2360" s="21" t="s">
        <v>27</v>
      </c>
      <c r="F2360" s="22" t="s">
        <v>28</v>
      </c>
      <c r="G2360" s="20" t="s">
        <v>29</v>
      </c>
      <c r="H2360" s="23" t="s">
        <v>30</v>
      </c>
    </row>
    <row r="2361" spans="2:8" s="12" customFormat="1" ht="15">
      <c r="B2361" s="447" t="s">
        <v>215</v>
      </c>
      <c r="C2361" s="448"/>
      <c r="D2361" s="24" t="s">
        <v>16</v>
      </c>
      <c r="E2361" s="25">
        <v>1</v>
      </c>
      <c r="F2361" s="26">
        <v>0</v>
      </c>
      <c r="G2361" s="27">
        <v>10725</v>
      </c>
      <c r="H2361" s="28">
        <f>+G2361*E2361+(G2361*F2361)</f>
        <v>10725</v>
      </c>
    </row>
    <row r="2362" spans="2:8" s="12" customFormat="1" ht="15">
      <c r="B2362" s="447"/>
      <c r="C2362" s="448"/>
      <c r="D2362" s="24"/>
      <c r="E2362" s="31"/>
      <c r="F2362" s="32"/>
      <c r="G2362" s="33" t="s">
        <v>43</v>
      </c>
      <c r="H2362" s="34">
        <f>SUM(H2361:H2361)</f>
        <v>10725</v>
      </c>
    </row>
    <row r="2363" spans="2:8" s="12" customFormat="1" ht="15">
      <c r="B2363" s="444" t="s">
        <v>44</v>
      </c>
      <c r="C2363" s="445"/>
      <c r="D2363" s="445"/>
      <c r="E2363" s="445"/>
      <c r="F2363" s="445"/>
      <c r="G2363" s="445"/>
      <c r="H2363" s="446"/>
    </row>
    <row r="2364" spans="2:8" s="12" customFormat="1" ht="15">
      <c r="B2364" s="432" t="s">
        <v>45</v>
      </c>
      <c r="C2364" s="433"/>
      <c r="D2364" s="20" t="s">
        <v>16</v>
      </c>
      <c r="E2364" s="21" t="s">
        <v>27</v>
      </c>
      <c r="F2364" s="22"/>
      <c r="G2364" s="20" t="s">
        <v>29</v>
      </c>
      <c r="H2364" s="23" t="s">
        <v>30</v>
      </c>
    </row>
    <row r="2365" spans="2:8" s="12" customFormat="1" ht="31.5" customHeight="1">
      <c r="B2365" s="432" t="s">
        <v>46</v>
      </c>
      <c r="C2365" s="433"/>
      <c r="D2365" s="24" t="s">
        <v>47</v>
      </c>
      <c r="E2365" s="35">
        <f>0.05/8</f>
        <v>6.2500000000000003E-3</v>
      </c>
      <c r="F2365" s="36"/>
      <c r="G2365" s="37">
        <f>2900000/30</f>
        <v>96666.666666666672</v>
      </c>
      <c r="H2365" s="28">
        <f>+G2365*E2365</f>
        <v>604.16666666666674</v>
      </c>
    </row>
    <row r="2366" spans="2:8" s="12" customFormat="1" ht="15">
      <c r="B2366" s="432" t="s">
        <v>48</v>
      </c>
      <c r="C2366" s="433"/>
      <c r="D2366" s="24" t="s">
        <v>47</v>
      </c>
      <c r="E2366" s="35">
        <f>0.025/8</f>
        <v>3.1250000000000002E-3</v>
      </c>
      <c r="F2366" s="38"/>
      <c r="G2366" s="39">
        <f>1900000/30</f>
        <v>63333.333333333336</v>
      </c>
      <c r="H2366" s="28">
        <f>+G2366*E2366</f>
        <v>197.91666666666669</v>
      </c>
    </row>
    <row r="2367" spans="2:8" s="12" customFormat="1" ht="15">
      <c r="B2367" s="432" t="s">
        <v>49</v>
      </c>
      <c r="C2367" s="433"/>
      <c r="D2367" s="24" t="s">
        <v>47</v>
      </c>
      <c r="E2367" s="35">
        <f>0.1/8</f>
        <v>1.2500000000000001E-2</v>
      </c>
      <c r="F2367" s="38"/>
      <c r="G2367" s="39">
        <f>1600000/30</f>
        <v>53333.333333333336</v>
      </c>
      <c r="H2367" s="28">
        <f>+G2367*E2367</f>
        <v>666.66666666666674</v>
      </c>
    </row>
    <row r="2368" spans="2:8" s="12" customFormat="1" ht="15">
      <c r="B2368" s="432" t="s">
        <v>50</v>
      </c>
      <c r="C2368" s="433"/>
      <c r="D2368" s="24" t="s">
        <v>47</v>
      </c>
      <c r="E2368" s="35">
        <f>0.1/8</f>
        <v>1.2500000000000001E-2</v>
      </c>
      <c r="F2368" s="38"/>
      <c r="G2368" s="39">
        <f>1200000/30</f>
        <v>40000</v>
      </c>
      <c r="H2368" s="28">
        <f>+G2368*E2368</f>
        <v>500</v>
      </c>
    </row>
    <row r="2369" spans="2:9" s="12" customFormat="1" ht="15">
      <c r="B2369" s="432"/>
      <c r="C2369" s="433"/>
      <c r="D2369" s="40"/>
      <c r="E2369" s="41"/>
      <c r="F2369" s="32"/>
      <c r="G2369" s="33" t="s">
        <v>51</v>
      </c>
      <c r="H2369" s="34">
        <f>SUM(H2365:H2368)</f>
        <v>1968.7500000000002</v>
      </c>
    </row>
    <row r="2370" spans="2:9" s="12" customFormat="1" ht="15">
      <c r="B2370" s="444" t="s">
        <v>52</v>
      </c>
      <c r="C2370" s="445"/>
      <c r="D2370" s="445"/>
      <c r="E2370" s="445"/>
      <c r="F2370" s="445"/>
      <c r="G2370" s="445"/>
      <c r="H2370" s="446"/>
    </row>
    <row r="2371" spans="2:9" s="12" customFormat="1" ht="15">
      <c r="B2371" s="432" t="s">
        <v>45</v>
      </c>
      <c r="C2371" s="433"/>
      <c r="D2371" s="20" t="s">
        <v>16</v>
      </c>
      <c r="E2371" s="21" t="s">
        <v>27</v>
      </c>
      <c r="F2371" s="22" t="s">
        <v>53</v>
      </c>
      <c r="G2371" s="20" t="s">
        <v>29</v>
      </c>
      <c r="H2371" s="23" t="s">
        <v>30</v>
      </c>
    </row>
    <row r="2372" spans="2:9" s="12" customFormat="1" ht="30.75" customHeight="1">
      <c r="B2372" s="432" t="s">
        <v>54</v>
      </c>
      <c r="C2372" s="433"/>
      <c r="D2372" s="24" t="s">
        <v>16</v>
      </c>
      <c r="E2372" s="35">
        <v>5.0000000000000001E-3</v>
      </c>
      <c r="F2372" s="42">
        <v>85000</v>
      </c>
      <c r="G2372" s="42">
        <v>85000</v>
      </c>
      <c r="H2372" s="28">
        <f>G2372*E2372</f>
        <v>425</v>
      </c>
    </row>
    <row r="2373" spans="2:9" s="12" customFormat="1" ht="27.75" customHeight="1">
      <c r="B2373" s="432" t="s">
        <v>55</v>
      </c>
      <c r="C2373" s="433"/>
      <c r="D2373" s="24" t="s">
        <v>16</v>
      </c>
      <c r="E2373" s="43">
        <v>5.0000000000000001E-3</v>
      </c>
      <c r="F2373" s="44">
        <v>170000</v>
      </c>
      <c r="G2373" s="44">
        <v>170000</v>
      </c>
      <c r="H2373" s="28">
        <f>G2373*E2373</f>
        <v>850</v>
      </c>
    </row>
    <row r="2374" spans="2:9" s="12" customFormat="1" ht="15">
      <c r="B2374" s="432"/>
      <c r="C2374" s="433"/>
      <c r="D2374" s="24"/>
      <c r="E2374" s="43"/>
      <c r="F2374" s="45"/>
      <c r="G2374" s="46"/>
      <c r="H2374" s="28"/>
    </row>
    <row r="2375" spans="2:9" s="12" customFormat="1" ht="15">
      <c r="B2375" s="432"/>
      <c r="C2375" s="433"/>
      <c r="D2375" s="24"/>
      <c r="E2375" s="43"/>
      <c r="F2375" s="45"/>
      <c r="G2375" s="46"/>
      <c r="H2375" s="28"/>
    </row>
    <row r="2376" spans="2:9" s="12" customFormat="1" ht="30">
      <c r="B2376" s="432"/>
      <c r="C2376" s="433"/>
      <c r="D2376" s="47"/>
      <c r="E2376" s="48"/>
      <c r="F2376" s="32"/>
      <c r="G2376" s="33" t="s">
        <v>56</v>
      </c>
      <c r="H2376" s="34">
        <f>SUM(H2372:H2375)</f>
        <v>1275</v>
      </c>
    </row>
    <row r="2377" spans="2:9" s="12" customFormat="1" ht="15">
      <c r="B2377" s="444" t="s">
        <v>57</v>
      </c>
      <c r="C2377" s="445"/>
      <c r="D2377" s="445"/>
      <c r="E2377" s="445"/>
      <c r="F2377" s="445"/>
      <c r="G2377" s="445"/>
      <c r="H2377" s="446"/>
    </row>
    <row r="2378" spans="2:9" s="12" customFormat="1" ht="30">
      <c r="B2378" s="432" t="s">
        <v>45</v>
      </c>
      <c r="C2378" s="433"/>
      <c r="D2378" s="20" t="s">
        <v>16</v>
      </c>
      <c r="E2378" s="21" t="s">
        <v>27</v>
      </c>
      <c r="F2378" s="22" t="s">
        <v>58</v>
      </c>
      <c r="G2378" s="20" t="s">
        <v>29</v>
      </c>
      <c r="H2378" s="23" t="s">
        <v>30</v>
      </c>
    </row>
    <row r="2379" spans="2:9" s="12" customFormat="1" ht="33.75" customHeight="1">
      <c r="B2379" s="432" t="s">
        <v>59</v>
      </c>
      <c r="C2379" s="433"/>
      <c r="D2379" s="24" t="s">
        <v>16</v>
      </c>
      <c r="E2379" s="35">
        <v>5.0000000000000001E-3</v>
      </c>
      <c r="F2379" s="42">
        <v>180000</v>
      </c>
      <c r="G2379" s="42">
        <v>180000</v>
      </c>
      <c r="H2379" s="28">
        <f>G2379*E2379</f>
        <v>900</v>
      </c>
    </row>
    <row r="2380" spans="2:9" s="12" customFormat="1" ht="31.5" customHeight="1">
      <c r="B2380" s="432" t="s">
        <v>60</v>
      </c>
      <c r="C2380" s="433"/>
      <c r="D2380" s="24" t="s">
        <v>16</v>
      </c>
      <c r="E2380" s="35">
        <v>5.0000000000000001E-3</v>
      </c>
      <c r="F2380" s="42">
        <v>6000</v>
      </c>
      <c r="G2380" s="42">
        <v>6000</v>
      </c>
      <c r="H2380" s="28">
        <f>G2380*E2380</f>
        <v>30</v>
      </c>
    </row>
    <row r="2381" spans="2:9" s="12" customFormat="1" ht="15">
      <c r="B2381" s="49"/>
      <c r="C2381" s="50"/>
      <c r="D2381" s="24"/>
      <c r="E2381" s="35"/>
      <c r="F2381" s="51"/>
      <c r="G2381" s="52"/>
      <c r="H2381" s="28"/>
    </row>
    <row r="2382" spans="2:9" s="12" customFormat="1" ht="15">
      <c r="B2382" s="432"/>
      <c r="C2382" s="436"/>
      <c r="D2382" s="20"/>
      <c r="E2382" s="35"/>
      <c r="F2382" s="51"/>
      <c r="G2382" s="52"/>
      <c r="H2382" s="28"/>
    </row>
    <row r="2383" spans="2:9" s="12" customFormat="1" ht="15">
      <c r="B2383" s="432"/>
      <c r="C2383" s="436"/>
      <c r="D2383" s="20"/>
      <c r="E2383" s="53"/>
      <c r="F2383" s="437" t="s">
        <v>61</v>
      </c>
      <c r="G2383" s="438"/>
      <c r="H2383" s="54">
        <f>SUM(H2379:H2382)</f>
        <v>930</v>
      </c>
      <c r="I2383" s="55">
        <f>H2383+H2376+H2369</f>
        <v>4173.75</v>
      </c>
    </row>
    <row r="2384" spans="2:9" s="14" customFormat="1" ht="15">
      <c r="B2384" s="439" t="s">
        <v>62</v>
      </c>
      <c r="C2384" s="440"/>
      <c r="D2384" s="440"/>
      <c r="E2384" s="440"/>
      <c r="F2384" s="440"/>
      <c r="G2384" s="441"/>
      <c r="H2384" s="56">
        <f>H2383+H2376+H2369+H2362</f>
        <v>14898.75</v>
      </c>
    </row>
    <row r="2385" spans="2:8" s="12" customFormat="1" ht="15">
      <c r="B2385" s="57"/>
      <c r="C2385" s="442"/>
      <c r="D2385" s="442"/>
      <c r="E2385" s="442"/>
      <c r="F2385" s="442"/>
      <c r="G2385" s="442"/>
      <c r="H2385" s="443"/>
    </row>
    <row r="2386" spans="2:8" s="14" customFormat="1" ht="15">
      <c r="B2386" s="432" t="s">
        <v>63</v>
      </c>
      <c r="C2386" s="433"/>
      <c r="D2386" s="58"/>
      <c r="E2386" s="434" t="s">
        <v>64</v>
      </c>
      <c r="F2386" s="435"/>
      <c r="G2386" s="59">
        <v>0.08</v>
      </c>
      <c r="H2386" s="60">
        <f>G2386*H2384</f>
        <v>1191.9000000000001</v>
      </c>
    </row>
    <row r="2387" spans="2:8" s="14" customFormat="1" ht="15">
      <c r="B2387" s="432" t="s">
        <v>65</v>
      </c>
      <c r="C2387" s="433"/>
      <c r="D2387" s="58"/>
      <c r="E2387" s="434" t="s">
        <v>64</v>
      </c>
      <c r="F2387" s="435"/>
      <c r="G2387" s="59">
        <v>0.03</v>
      </c>
      <c r="H2387" s="60">
        <f>H2384*G2387</f>
        <v>446.96249999999998</v>
      </c>
    </row>
    <row r="2388" spans="2:8" s="14" customFormat="1" ht="15">
      <c r="B2388" s="432" t="s">
        <v>66</v>
      </c>
      <c r="C2388" s="433"/>
      <c r="D2388" s="58"/>
      <c r="E2388" s="434" t="s">
        <v>64</v>
      </c>
      <c r="F2388" s="435"/>
      <c r="G2388" s="59">
        <v>0.05</v>
      </c>
      <c r="H2388" s="60">
        <f>G2388*H2384</f>
        <v>744.9375</v>
      </c>
    </row>
    <row r="2389" spans="2:8" s="12" customFormat="1" ht="15">
      <c r="B2389" s="429" t="s">
        <v>67</v>
      </c>
      <c r="C2389" s="430"/>
      <c r="D2389" s="430"/>
      <c r="E2389" s="430"/>
      <c r="F2389" s="430"/>
      <c r="G2389" s="431"/>
      <c r="H2389" s="61">
        <f>+H2388+H2387+H2386+H2384</f>
        <v>17282.55</v>
      </c>
    </row>
    <row r="2391" spans="2:8" s="12" customFormat="1" ht="15">
      <c r="B2391" s="449" t="s">
        <v>21</v>
      </c>
      <c r="C2391" s="449"/>
      <c r="D2391" s="449"/>
      <c r="E2391" s="449"/>
      <c r="F2391" s="449"/>
      <c r="G2391" s="449"/>
      <c r="H2391" s="13" t="s">
        <v>22</v>
      </c>
    </row>
    <row r="2392" spans="2:8" s="14" customFormat="1" ht="39" customHeight="1">
      <c r="B2392" s="450" t="s">
        <v>216</v>
      </c>
      <c r="C2392" s="450"/>
      <c r="D2392" s="450"/>
      <c r="E2392" s="450"/>
      <c r="F2392" s="450"/>
      <c r="G2392" s="450"/>
      <c r="H2392" s="15" t="s">
        <v>24</v>
      </c>
    </row>
    <row r="2393" spans="2:8" s="12" customFormat="1" ht="15">
      <c r="B2393" s="16"/>
      <c r="C2393" s="17"/>
      <c r="D2393" s="17"/>
      <c r="E2393" s="18"/>
      <c r="F2393" s="17"/>
      <c r="G2393" s="17"/>
      <c r="H2393" s="19"/>
    </row>
    <row r="2394" spans="2:8" s="12" customFormat="1" ht="15">
      <c r="B2394" s="444" t="s">
        <v>25</v>
      </c>
      <c r="C2394" s="445"/>
      <c r="D2394" s="445"/>
      <c r="E2394" s="445"/>
      <c r="F2394" s="445"/>
      <c r="G2394" s="445"/>
      <c r="H2394" s="446"/>
    </row>
    <row r="2395" spans="2:8" s="12" customFormat="1" ht="15">
      <c r="B2395" s="451" t="s">
        <v>26</v>
      </c>
      <c r="C2395" s="452"/>
      <c r="D2395" s="20" t="s">
        <v>16</v>
      </c>
      <c r="E2395" s="21" t="s">
        <v>27</v>
      </c>
      <c r="F2395" s="22" t="s">
        <v>28</v>
      </c>
      <c r="G2395" s="20" t="s">
        <v>29</v>
      </c>
      <c r="H2395" s="23" t="s">
        <v>30</v>
      </c>
    </row>
    <row r="2396" spans="2:8" s="12" customFormat="1" ht="15">
      <c r="B2396" s="447" t="s">
        <v>216</v>
      </c>
      <c r="C2396" s="448"/>
      <c r="D2396" s="24" t="s">
        <v>16</v>
      </c>
      <c r="E2396" s="25">
        <v>1</v>
      </c>
      <c r="F2396" s="26">
        <v>0</v>
      </c>
      <c r="G2396" s="27">
        <v>24007.5</v>
      </c>
      <c r="H2396" s="28">
        <f>+G2396*E2396+(G2396*F2396)</f>
        <v>24007.5</v>
      </c>
    </row>
    <row r="2397" spans="2:8" s="12" customFormat="1" ht="15">
      <c r="B2397" s="447"/>
      <c r="C2397" s="448"/>
      <c r="D2397" s="24"/>
      <c r="E2397" s="31"/>
      <c r="F2397" s="32"/>
      <c r="G2397" s="33" t="s">
        <v>43</v>
      </c>
      <c r="H2397" s="34">
        <f>SUM(H2396:H2396)</f>
        <v>24007.5</v>
      </c>
    </row>
    <row r="2398" spans="2:8" s="12" customFormat="1" ht="15">
      <c r="B2398" s="444" t="s">
        <v>44</v>
      </c>
      <c r="C2398" s="445"/>
      <c r="D2398" s="445"/>
      <c r="E2398" s="445"/>
      <c r="F2398" s="445"/>
      <c r="G2398" s="445"/>
      <c r="H2398" s="446"/>
    </row>
    <row r="2399" spans="2:8" s="12" customFormat="1" ht="15">
      <c r="B2399" s="432" t="s">
        <v>45</v>
      </c>
      <c r="C2399" s="433"/>
      <c r="D2399" s="20" t="s">
        <v>16</v>
      </c>
      <c r="E2399" s="21" t="s">
        <v>27</v>
      </c>
      <c r="F2399" s="22"/>
      <c r="G2399" s="20" t="s">
        <v>29</v>
      </c>
      <c r="H2399" s="23" t="s">
        <v>30</v>
      </c>
    </row>
    <row r="2400" spans="2:8" s="12" customFormat="1" ht="31.5" customHeight="1">
      <c r="B2400" s="432" t="s">
        <v>46</v>
      </c>
      <c r="C2400" s="433"/>
      <c r="D2400" s="24" t="s">
        <v>47</v>
      </c>
      <c r="E2400" s="35">
        <f>0.05/8</f>
        <v>6.2500000000000003E-3</v>
      </c>
      <c r="F2400" s="36"/>
      <c r="G2400" s="37">
        <f>2900000/30</f>
        <v>96666.666666666672</v>
      </c>
      <c r="H2400" s="28">
        <f>+G2400*E2400</f>
        <v>604.16666666666674</v>
      </c>
    </row>
    <row r="2401" spans="2:8" s="12" customFormat="1" ht="15">
      <c r="B2401" s="432" t="s">
        <v>48</v>
      </c>
      <c r="C2401" s="433"/>
      <c r="D2401" s="24" t="s">
        <v>47</v>
      </c>
      <c r="E2401" s="35">
        <f>0.025/8</f>
        <v>3.1250000000000002E-3</v>
      </c>
      <c r="F2401" s="38"/>
      <c r="G2401" s="39">
        <f>1900000/30</f>
        <v>63333.333333333336</v>
      </c>
      <c r="H2401" s="28">
        <f>+G2401*E2401</f>
        <v>197.91666666666669</v>
      </c>
    </row>
    <row r="2402" spans="2:8" s="12" customFormat="1" ht="15">
      <c r="B2402" s="432" t="s">
        <v>49</v>
      </c>
      <c r="C2402" s="433"/>
      <c r="D2402" s="24" t="s">
        <v>47</v>
      </c>
      <c r="E2402" s="35">
        <f>0.5/8</f>
        <v>6.25E-2</v>
      </c>
      <c r="F2402" s="38"/>
      <c r="G2402" s="39">
        <f>1600000/30</f>
        <v>53333.333333333336</v>
      </c>
      <c r="H2402" s="28">
        <f>+G2402*E2402</f>
        <v>3333.3333333333335</v>
      </c>
    </row>
    <row r="2403" spans="2:8" s="12" customFormat="1" ht="15">
      <c r="B2403" s="432" t="s">
        <v>50</v>
      </c>
      <c r="C2403" s="433"/>
      <c r="D2403" s="24" t="s">
        <v>47</v>
      </c>
      <c r="E2403" s="35">
        <f>0.5/8</f>
        <v>6.25E-2</v>
      </c>
      <c r="F2403" s="38"/>
      <c r="G2403" s="39">
        <f>1200000/30</f>
        <v>40000</v>
      </c>
      <c r="H2403" s="28">
        <f>+G2403*E2403</f>
        <v>2500</v>
      </c>
    </row>
    <row r="2404" spans="2:8" s="12" customFormat="1" ht="15">
      <c r="B2404" s="432"/>
      <c r="C2404" s="433"/>
      <c r="D2404" s="40"/>
      <c r="E2404" s="41"/>
      <c r="F2404" s="32"/>
      <c r="G2404" s="33" t="s">
        <v>51</v>
      </c>
      <c r="H2404" s="34">
        <f>SUM(H2400:H2403)</f>
        <v>6635.416666666667</v>
      </c>
    </row>
    <row r="2405" spans="2:8" s="12" customFormat="1" ht="15">
      <c r="B2405" s="444" t="s">
        <v>52</v>
      </c>
      <c r="C2405" s="445"/>
      <c r="D2405" s="445"/>
      <c r="E2405" s="445"/>
      <c r="F2405" s="445"/>
      <c r="G2405" s="445"/>
      <c r="H2405" s="446"/>
    </row>
    <row r="2406" spans="2:8" s="12" customFormat="1" ht="15">
      <c r="B2406" s="432" t="s">
        <v>45</v>
      </c>
      <c r="C2406" s="433"/>
      <c r="D2406" s="20" t="s">
        <v>16</v>
      </c>
      <c r="E2406" s="21" t="s">
        <v>27</v>
      </c>
      <c r="F2406" s="22" t="s">
        <v>53</v>
      </c>
      <c r="G2406" s="20" t="s">
        <v>29</v>
      </c>
      <c r="H2406" s="23" t="s">
        <v>30</v>
      </c>
    </row>
    <row r="2407" spans="2:8" s="12" customFormat="1" ht="30.75" customHeight="1">
      <c r="B2407" s="432" t="s">
        <v>54</v>
      </c>
      <c r="C2407" s="433"/>
      <c r="D2407" s="24" t="s">
        <v>16</v>
      </c>
      <c r="E2407" s="35">
        <v>5.0000000000000001E-3</v>
      </c>
      <c r="F2407" s="42">
        <v>85000</v>
      </c>
      <c r="G2407" s="42">
        <v>85000</v>
      </c>
      <c r="H2407" s="28">
        <f>G2407*E2407</f>
        <v>425</v>
      </c>
    </row>
    <row r="2408" spans="2:8" s="12" customFormat="1" ht="27.75" customHeight="1">
      <c r="B2408" s="432" t="s">
        <v>55</v>
      </c>
      <c r="C2408" s="433"/>
      <c r="D2408" s="24" t="s">
        <v>16</v>
      </c>
      <c r="E2408" s="43">
        <v>5.0000000000000001E-3</v>
      </c>
      <c r="F2408" s="44">
        <v>170000</v>
      </c>
      <c r="G2408" s="44">
        <v>170000</v>
      </c>
      <c r="H2408" s="28">
        <f>G2408*E2408</f>
        <v>850</v>
      </c>
    </row>
    <row r="2409" spans="2:8" s="12" customFormat="1" ht="15">
      <c r="B2409" s="432"/>
      <c r="C2409" s="433"/>
      <c r="D2409" s="24"/>
      <c r="E2409" s="43"/>
      <c r="F2409" s="45"/>
      <c r="G2409" s="46"/>
      <c r="H2409" s="28"/>
    </row>
    <row r="2410" spans="2:8" s="12" customFormat="1" ht="15">
      <c r="B2410" s="432"/>
      <c r="C2410" s="433"/>
      <c r="D2410" s="24"/>
      <c r="E2410" s="43"/>
      <c r="F2410" s="45"/>
      <c r="G2410" s="46"/>
      <c r="H2410" s="28"/>
    </row>
    <row r="2411" spans="2:8" s="12" customFormat="1" ht="30">
      <c r="B2411" s="432"/>
      <c r="C2411" s="433"/>
      <c r="D2411" s="47"/>
      <c r="E2411" s="48"/>
      <c r="F2411" s="32"/>
      <c r="G2411" s="33" t="s">
        <v>56</v>
      </c>
      <c r="H2411" s="34">
        <f>SUM(H2407:H2410)</f>
        <v>1275</v>
      </c>
    </row>
    <row r="2412" spans="2:8" s="12" customFormat="1" ht="15">
      <c r="B2412" s="444" t="s">
        <v>57</v>
      </c>
      <c r="C2412" s="445"/>
      <c r="D2412" s="445"/>
      <c r="E2412" s="445"/>
      <c r="F2412" s="445"/>
      <c r="G2412" s="445"/>
      <c r="H2412" s="446"/>
    </row>
    <row r="2413" spans="2:8" s="12" customFormat="1" ht="30">
      <c r="B2413" s="432" t="s">
        <v>45</v>
      </c>
      <c r="C2413" s="433"/>
      <c r="D2413" s="20" t="s">
        <v>16</v>
      </c>
      <c r="E2413" s="21" t="s">
        <v>27</v>
      </c>
      <c r="F2413" s="22" t="s">
        <v>58</v>
      </c>
      <c r="G2413" s="20" t="s">
        <v>29</v>
      </c>
      <c r="H2413" s="23" t="s">
        <v>30</v>
      </c>
    </row>
    <row r="2414" spans="2:8" s="12" customFormat="1" ht="33.75" customHeight="1">
      <c r="B2414" s="432" t="s">
        <v>59</v>
      </c>
      <c r="C2414" s="433"/>
      <c r="D2414" s="24" t="s">
        <v>16</v>
      </c>
      <c r="E2414" s="35">
        <v>5.0000000000000001E-3</v>
      </c>
      <c r="F2414" s="42">
        <v>180000</v>
      </c>
      <c r="G2414" s="42">
        <v>180000</v>
      </c>
      <c r="H2414" s="28">
        <f>G2414*E2414</f>
        <v>900</v>
      </c>
    </row>
    <row r="2415" spans="2:8" s="12" customFormat="1" ht="31.5" customHeight="1">
      <c r="B2415" s="432" t="s">
        <v>60</v>
      </c>
      <c r="C2415" s="433"/>
      <c r="D2415" s="24" t="s">
        <v>16</v>
      </c>
      <c r="E2415" s="35">
        <v>5.0000000000000001E-3</v>
      </c>
      <c r="F2415" s="42">
        <v>6000</v>
      </c>
      <c r="G2415" s="42">
        <v>6000</v>
      </c>
      <c r="H2415" s="28">
        <f>G2415*E2415</f>
        <v>30</v>
      </c>
    </row>
    <row r="2416" spans="2:8" s="12" customFormat="1" ht="15">
      <c r="B2416" s="49"/>
      <c r="C2416" s="50"/>
      <c r="D2416" s="24"/>
      <c r="E2416" s="35"/>
      <c r="F2416" s="51"/>
      <c r="G2416" s="52"/>
      <c r="H2416" s="28"/>
    </row>
    <row r="2417" spans="2:9" s="12" customFormat="1" ht="15">
      <c r="B2417" s="432"/>
      <c r="C2417" s="436"/>
      <c r="D2417" s="20"/>
      <c r="E2417" s="35"/>
      <c r="F2417" s="51"/>
      <c r="G2417" s="52"/>
      <c r="H2417" s="28"/>
    </row>
    <row r="2418" spans="2:9" s="12" customFormat="1" ht="15">
      <c r="B2418" s="432"/>
      <c r="C2418" s="436"/>
      <c r="D2418" s="20"/>
      <c r="E2418" s="53"/>
      <c r="F2418" s="437" t="s">
        <v>61</v>
      </c>
      <c r="G2418" s="438"/>
      <c r="H2418" s="54">
        <f>SUM(H2414:H2417)</f>
        <v>930</v>
      </c>
      <c r="I2418" s="55">
        <f>H2418+H2411+H2404</f>
        <v>8840.4166666666679</v>
      </c>
    </row>
    <row r="2419" spans="2:9" s="14" customFormat="1" ht="15">
      <c r="B2419" s="439" t="s">
        <v>62</v>
      </c>
      <c r="C2419" s="440"/>
      <c r="D2419" s="440"/>
      <c r="E2419" s="440"/>
      <c r="F2419" s="440"/>
      <c r="G2419" s="441"/>
      <c r="H2419" s="56">
        <f>H2418+H2411+H2404+H2397</f>
        <v>32847.916666666672</v>
      </c>
    </row>
    <row r="2420" spans="2:9" s="12" customFormat="1" ht="15">
      <c r="B2420" s="57"/>
      <c r="C2420" s="442"/>
      <c r="D2420" s="442"/>
      <c r="E2420" s="442"/>
      <c r="F2420" s="442"/>
      <c r="G2420" s="442"/>
      <c r="H2420" s="443"/>
    </row>
    <row r="2421" spans="2:9" s="14" customFormat="1" ht="15">
      <c r="B2421" s="432" t="s">
        <v>63</v>
      </c>
      <c r="C2421" s="433"/>
      <c r="D2421" s="58"/>
      <c r="E2421" s="434" t="s">
        <v>64</v>
      </c>
      <c r="F2421" s="435"/>
      <c r="G2421" s="59">
        <v>0.08</v>
      </c>
      <c r="H2421" s="60">
        <f>G2421*H2419</f>
        <v>2627.8333333333339</v>
      </c>
    </row>
    <row r="2422" spans="2:9" s="14" customFormat="1" ht="15">
      <c r="B2422" s="432" t="s">
        <v>65</v>
      </c>
      <c r="C2422" s="433"/>
      <c r="D2422" s="58"/>
      <c r="E2422" s="434" t="s">
        <v>64</v>
      </c>
      <c r="F2422" s="435"/>
      <c r="G2422" s="59">
        <v>0.03</v>
      </c>
      <c r="H2422" s="60">
        <f>H2419*G2422</f>
        <v>985.43750000000011</v>
      </c>
    </row>
    <row r="2423" spans="2:9" s="14" customFormat="1" ht="15">
      <c r="B2423" s="432" t="s">
        <v>66</v>
      </c>
      <c r="C2423" s="433"/>
      <c r="D2423" s="58"/>
      <c r="E2423" s="434" t="s">
        <v>64</v>
      </c>
      <c r="F2423" s="435"/>
      <c r="G2423" s="59">
        <v>0.05</v>
      </c>
      <c r="H2423" s="60">
        <f>G2423*H2419</f>
        <v>1642.3958333333337</v>
      </c>
    </row>
    <row r="2424" spans="2:9" s="12" customFormat="1" ht="15">
      <c r="B2424" s="429" t="s">
        <v>67</v>
      </c>
      <c r="C2424" s="430"/>
      <c r="D2424" s="430"/>
      <c r="E2424" s="430"/>
      <c r="F2424" s="430"/>
      <c r="G2424" s="431"/>
      <c r="H2424" s="61">
        <f>+H2423+H2422+H2421+H2419</f>
        <v>38103.583333333343</v>
      </c>
    </row>
    <row r="2426" spans="2:9" s="12" customFormat="1" ht="15">
      <c r="B2426" s="449" t="s">
        <v>21</v>
      </c>
      <c r="C2426" s="449"/>
      <c r="D2426" s="449"/>
      <c r="E2426" s="449"/>
      <c r="F2426" s="449"/>
      <c r="G2426" s="449"/>
      <c r="H2426" s="13" t="s">
        <v>22</v>
      </c>
    </row>
    <row r="2427" spans="2:9" s="14" customFormat="1" ht="39" customHeight="1">
      <c r="B2427" s="450" t="s">
        <v>217</v>
      </c>
      <c r="C2427" s="450"/>
      <c r="D2427" s="450"/>
      <c r="E2427" s="450"/>
      <c r="F2427" s="450"/>
      <c r="G2427" s="450"/>
      <c r="H2427" s="15" t="s">
        <v>24</v>
      </c>
    </row>
    <row r="2428" spans="2:9" s="12" customFormat="1" ht="15">
      <c r="B2428" s="16"/>
      <c r="C2428" s="17"/>
      <c r="D2428" s="17"/>
      <c r="E2428" s="18"/>
      <c r="F2428" s="17"/>
      <c r="G2428" s="17"/>
      <c r="H2428" s="19"/>
    </row>
    <row r="2429" spans="2:9" s="12" customFormat="1" ht="15">
      <c r="B2429" s="444" t="s">
        <v>25</v>
      </c>
      <c r="C2429" s="445"/>
      <c r="D2429" s="445"/>
      <c r="E2429" s="445"/>
      <c r="F2429" s="445"/>
      <c r="G2429" s="445"/>
      <c r="H2429" s="446"/>
    </row>
    <row r="2430" spans="2:9" s="12" customFormat="1" ht="15">
      <c r="B2430" s="451" t="s">
        <v>26</v>
      </c>
      <c r="C2430" s="452"/>
      <c r="D2430" s="20" t="s">
        <v>16</v>
      </c>
      <c r="E2430" s="21" t="s">
        <v>27</v>
      </c>
      <c r="F2430" s="22" t="s">
        <v>28</v>
      </c>
      <c r="G2430" s="20" t="s">
        <v>29</v>
      </c>
      <c r="H2430" s="23" t="s">
        <v>30</v>
      </c>
    </row>
    <row r="2431" spans="2:9" s="12" customFormat="1" ht="15">
      <c r="B2431" s="447" t="s">
        <v>213</v>
      </c>
      <c r="C2431" s="448"/>
      <c r="D2431" s="24" t="s">
        <v>15</v>
      </c>
      <c r="E2431" s="25">
        <v>1</v>
      </c>
      <c r="F2431" s="26">
        <v>0.05</v>
      </c>
      <c r="G2431" s="27">
        <v>1815</v>
      </c>
      <c r="H2431" s="28">
        <f>+G2431*E2431+(G2431*F2431)</f>
        <v>1905.75</v>
      </c>
    </row>
    <row r="2432" spans="2:9" s="12" customFormat="1" ht="15">
      <c r="B2432" s="447"/>
      <c r="C2432" s="448"/>
      <c r="D2432" s="24"/>
      <c r="E2432" s="31"/>
      <c r="F2432" s="32"/>
      <c r="G2432" s="33" t="s">
        <v>43</v>
      </c>
      <c r="H2432" s="34">
        <f>SUM(H2431:H2431)</f>
        <v>1905.75</v>
      </c>
    </row>
    <row r="2433" spans="2:8" s="12" customFormat="1" ht="15">
      <c r="B2433" s="444" t="s">
        <v>44</v>
      </c>
      <c r="C2433" s="445"/>
      <c r="D2433" s="445"/>
      <c r="E2433" s="445"/>
      <c r="F2433" s="445"/>
      <c r="G2433" s="445"/>
      <c r="H2433" s="446"/>
    </row>
    <row r="2434" spans="2:8" s="12" customFormat="1" ht="15">
      <c r="B2434" s="432" t="s">
        <v>45</v>
      </c>
      <c r="C2434" s="433"/>
      <c r="D2434" s="20" t="s">
        <v>16</v>
      </c>
      <c r="E2434" s="21" t="s">
        <v>27</v>
      </c>
      <c r="F2434" s="22"/>
      <c r="G2434" s="20" t="s">
        <v>29</v>
      </c>
      <c r="H2434" s="23" t="s">
        <v>30</v>
      </c>
    </row>
    <row r="2435" spans="2:8" s="12" customFormat="1" ht="31.5" customHeight="1">
      <c r="B2435" s="432" t="s">
        <v>46</v>
      </c>
      <c r="C2435" s="433"/>
      <c r="D2435" s="24" t="s">
        <v>47</v>
      </c>
      <c r="E2435" s="35">
        <f>0.05/8</f>
        <v>6.2500000000000003E-3</v>
      </c>
      <c r="F2435" s="36"/>
      <c r="G2435" s="37">
        <f>2900000/30</f>
        <v>96666.666666666672</v>
      </c>
      <c r="H2435" s="28">
        <f>+G2435*E2435</f>
        <v>604.16666666666674</v>
      </c>
    </row>
    <row r="2436" spans="2:8" s="12" customFormat="1" ht="15">
      <c r="B2436" s="432" t="s">
        <v>48</v>
      </c>
      <c r="C2436" s="433"/>
      <c r="D2436" s="24" t="s">
        <v>47</v>
      </c>
      <c r="E2436" s="35">
        <f>0.025/8</f>
        <v>3.1250000000000002E-3</v>
      </c>
      <c r="F2436" s="38"/>
      <c r="G2436" s="39">
        <f>1900000/30</f>
        <v>63333.333333333336</v>
      </c>
      <c r="H2436" s="28">
        <f>+G2436*E2436</f>
        <v>197.91666666666669</v>
      </c>
    </row>
    <row r="2437" spans="2:8" s="12" customFormat="1" ht="15">
      <c r="B2437" s="432" t="s">
        <v>49</v>
      </c>
      <c r="C2437" s="433"/>
      <c r="D2437" s="24" t="s">
        <v>47</v>
      </c>
      <c r="E2437" s="35">
        <f>0.01/8</f>
        <v>1.25E-3</v>
      </c>
      <c r="F2437" s="38"/>
      <c r="G2437" s="39">
        <f>1600000/30</f>
        <v>53333.333333333336</v>
      </c>
      <c r="H2437" s="28">
        <f>+G2437*E2437</f>
        <v>66.666666666666671</v>
      </c>
    </row>
    <row r="2438" spans="2:8" s="12" customFormat="1" ht="15">
      <c r="B2438" s="432" t="s">
        <v>50</v>
      </c>
      <c r="C2438" s="433"/>
      <c r="D2438" s="24" t="s">
        <v>47</v>
      </c>
      <c r="E2438" s="35">
        <f>0.01/8</f>
        <v>1.25E-3</v>
      </c>
      <c r="F2438" s="38"/>
      <c r="G2438" s="39">
        <f>1200000/30</f>
        <v>40000</v>
      </c>
      <c r="H2438" s="28">
        <f>+G2438*E2438</f>
        <v>50</v>
      </c>
    </row>
    <row r="2439" spans="2:8" s="12" customFormat="1" ht="15">
      <c r="B2439" s="432"/>
      <c r="C2439" s="433"/>
      <c r="D2439" s="40"/>
      <c r="E2439" s="41"/>
      <c r="F2439" s="32"/>
      <c r="G2439" s="33" t="s">
        <v>51</v>
      </c>
      <c r="H2439" s="34">
        <f>SUM(H2435:H2438)</f>
        <v>918.75000000000011</v>
      </c>
    </row>
    <row r="2440" spans="2:8" s="12" customFormat="1" ht="15">
      <c r="B2440" s="444" t="s">
        <v>52</v>
      </c>
      <c r="C2440" s="445"/>
      <c r="D2440" s="445"/>
      <c r="E2440" s="445"/>
      <c r="F2440" s="445"/>
      <c r="G2440" s="445"/>
      <c r="H2440" s="446"/>
    </row>
    <row r="2441" spans="2:8" s="12" customFormat="1" ht="15">
      <c r="B2441" s="432" t="s">
        <v>45</v>
      </c>
      <c r="C2441" s="433"/>
      <c r="D2441" s="20" t="s">
        <v>16</v>
      </c>
      <c r="E2441" s="21" t="s">
        <v>27</v>
      </c>
      <c r="F2441" s="22" t="s">
        <v>53</v>
      </c>
      <c r="G2441" s="20" t="s">
        <v>29</v>
      </c>
      <c r="H2441" s="23" t="s">
        <v>30</v>
      </c>
    </row>
    <row r="2442" spans="2:8" s="12" customFormat="1" ht="30.75" customHeight="1">
      <c r="B2442" s="432" t="s">
        <v>54</v>
      </c>
      <c r="C2442" s="433"/>
      <c r="D2442" s="24" t="s">
        <v>16</v>
      </c>
      <c r="E2442" s="35">
        <v>1E-3</v>
      </c>
      <c r="F2442" s="42">
        <v>85000</v>
      </c>
      <c r="G2442" s="42">
        <v>85000</v>
      </c>
      <c r="H2442" s="28">
        <f>G2442*E2442</f>
        <v>85</v>
      </c>
    </row>
    <row r="2443" spans="2:8" s="12" customFormat="1" ht="27.75" customHeight="1">
      <c r="B2443" s="432" t="s">
        <v>55</v>
      </c>
      <c r="C2443" s="433"/>
      <c r="D2443" s="24" t="s">
        <v>16</v>
      </c>
      <c r="E2443" s="35">
        <v>1E-3</v>
      </c>
      <c r="F2443" s="44">
        <v>170000</v>
      </c>
      <c r="G2443" s="44">
        <v>170000</v>
      </c>
      <c r="H2443" s="28">
        <f>G2443*E2443</f>
        <v>170</v>
      </c>
    </row>
    <row r="2444" spans="2:8" s="12" customFormat="1" ht="15">
      <c r="B2444" s="432"/>
      <c r="C2444" s="433"/>
      <c r="D2444" s="24"/>
      <c r="E2444" s="43"/>
      <c r="F2444" s="45"/>
      <c r="G2444" s="46"/>
      <c r="H2444" s="28"/>
    </row>
    <row r="2445" spans="2:8" s="12" customFormat="1" ht="15">
      <c r="B2445" s="432"/>
      <c r="C2445" s="433"/>
      <c r="D2445" s="24"/>
      <c r="E2445" s="43"/>
      <c r="F2445" s="45"/>
      <c r="G2445" s="46"/>
      <c r="H2445" s="28"/>
    </row>
    <row r="2446" spans="2:8" s="12" customFormat="1" ht="30">
      <c r="B2446" s="432"/>
      <c r="C2446" s="433"/>
      <c r="D2446" s="47"/>
      <c r="E2446" s="48"/>
      <c r="F2446" s="32"/>
      <c r="G2446" s="33" t="s">
        <v>56</v>
      </c>
      <c r="H2446" s="34">
        <f>SUM(H2442:H2445)</f>
        <v>255</v>
      </c>
    </row>
    <row r="2447" spans="2:8" s="12" customFormat="1" ht="15">
      <c r="B2447" s="444" t="s">
        <v>57</v>
      </c>
      <c r="C2447" s="445"/>
      <c r="D2447" s="445"/>
      <c r="E2447" s="445"/>
      <c r="F2447" s="445"/>
      <c r="G2447" s="445"/>
      <c r="H2447" s="446"/>
    </row>
    <row r="2448" spans="2:8" s="12" customFormat="1" ht="30">
      <c r="B2448" s="432" t="s">
        <v>45</v>
      </c>
      <c r="C2448" s="433"/>
      <c r="D2448" s="20" t="s">
        <v>16</v>
      </c>
      <c r="E2448" s="21" t="s">
        <v>27</v>
      </c>
      <c r="F2448" s="22" t="s">
        <v>58</v>
      </c>
      <c r="G2448" s="20" t="s">
        <v>29</v>
      </c>
      <c r="H2448" s="23" t="s">
        <v>30</v>
      </c>
    </row>
    <row r="2449" spans="2:9" s="12" customFormat="1" ht="33.75" customHeight="1">
      <c r="B2449" s="432" t="s">
        <v>59</v>
      </c>
      <c r="C2449" s="433"/>
      <c r="D2449" s="24" t="s">
        <v>16</v>
      </c>
      <c r="E2449" s="35">
        <v>1E-3</v>
      </c>
      <c r="F2449" s="42">
        <v>180000</v>
      </c>
      <c r="G2449" s="42">
        <v>180000</v>
      </c>
      <c r="H2449" s="28">
        <f>G2449*E2449</f>
        <v>180</v>
      </c>
    </row>
    <row r="2450" spans="2:9" s="12" customFormat="1" ht="31.5" customHeight="1">
      <c r="B2450" s="432" t="s">
        <v>60</v>
      </c>
      <c r="C2450" s="433"/>
      <c r="D2450" s="24" t="s">
        <v>16</v>
      </c>
      <c r="E2450" s="35">
        <v>1E-3</v>
      </c>
      <c r="F2450" s="42">
        <v>6000</v>
      </c>
      <c r="G2450" s="42">
        <v>6000</v>
      </c>
      <c r="H2450" s="28">
        <f>G2450*E2450</f>
        <v>6</v>
      </c>
    </row>
    <row r="2451" spans="2:9" s="12" customFormat="1" ht="15">
      <c r="B2451" s="49"/>
      <c r="C2451" s="50"/>
      <c r="D2451" s="24"/>
      <c r="E2451" s="35"/>
      <c r="F2451" s="51"/>
      <c r="G2451" s="52"/>
      <c r="H2451" s="28"/>
    </row>
    <row r="2452" spans="2:9" s="12" customFormat="1" ht="15">
      <c r="B2452" s="432"/>
      <c r="C2452" s="436"/>
      <c r="D2452" s="20"/>
      <c r="E2452" s="35"/>
      <c r="F2452" s="51"/>
      <c r="G2452" s="52"/>
      <c r="H2452" s="28"/>
    </row>
    <row r="2453" spans="2:9" s="12" customFormat="1" ht="15">
      <c r="B2453" s="432"/>
      <c r="C2453" s="436"/>
      <c r="D2453" s="20"/>
      <c r="E2453" s="53"/>
      <c r="F2453" s="437" t="s">
        <v>61</v>
      </c>
      <c r="G2453" s="438"/>
      <c r="H2453" s="54">
        <f>SUM(H2449:H2452)</f>
        <v>186</v>
      </c>
      <c r="I2453" s="55">
        <f>H2453+H2446+H2439</f>
        <v>1359.75</v>
      </c>
    </row>
    <row r="2454" spans="2:9" s="14" customFormat="1" ht="15">
      <c r="B2454" s="439" t="s">
        <v>62</v>
      </c>
      <c r="C2454" s="440"/>
      <c r="D2454" s="440"/>
      <c r="E2454" s="440"/>
      <c r="F2454" s="440"/>
      <c r="G2454" s="441"/>
      <c r="H2454" s="56">
        <f>H2453+H2446+H2439+H2432</f>
        <v>3265.5</v>
      </c>
      <c r="I2454" s="55"/>
    </row>
    <row r="2455" spans="2:9" s="12" customFormat="1" ht="15">
      <c r="B2455" s="57"/>
      <c r="C2455" s="442"/>
      <c r="D2455" s="442"/>
      <c r="E2455" s="442"/>
      <c r="F2455" s="442"/>
      <c r="G2455" s="442"/>
      <c r="H2455" s="443"/>
    </row>
    <row r="2456" spans="2:9" s="14" customFormat="1" ht="15">
      <c r="B2456" s="432" t="s">
        <v>63</v>
      </c>
      <c r="C2456" s="433"/>
      <c r="D2456" s="58"/>
      <c r="E2456" s="434" t="s">
        <v>64</v>
      </c>
      <c r="F2456" s="435"/>
      <c r="G2456" s="59">
        <v>0.08</v>
      </c>
      <c r="H2456" s="60">
        <f>G2456*H2454</f>
        <v>261.24</v>
      </c>
    </row>
    <row r="2457" spans="2:9" s="14" customFormat="1" ht="15">
      <c r="B2457" s="432" t="s">
        <v>65</v>
      </c>
      <c r="C2457" s="433"/>
      <c r="D2457" s="58"/>
      <c r="E2457" s="434" t="s">
        <v>64</v>
      </c>
      <c r="F2457" s="435"/>
      <c r="G2457" s="59">
        <v>0.03</v>
      </c>
      <c r="H2457" s="60">
        <f>H2454*G2457</f>
        <v>97.965000000000003</v>
      </c>
    </row>
    <row r="2458" spans="2:9" s="14" customFormat="1" ht="15">
      <c r="B2458" s="432" t="s">
        <v>66</v>
      </c>
      <c r="C2458" s="433"/>
      <c r="D2458" s="58"/>
      <c r="E2458" s="434" t="s">
        <v>64</v>
      </c>
      <c r="F2458" s="435"/>
      <c r="G2458" s="59">
        <v>0.05</v>
      </c>
      <c r="H2458" s="60">
        <f>G2458*H2454</f>
        <v>163.27500000000001</v>
      </c>
    </row>
    <row r="2459" spans="2:9" s="12" customFormat="1" ht="15">
      <c r="B2459" s="429" t="s">
        <v>67</v>
      </c>
      <c r="C2459" s="430"/>
      <c r="D2459" s="430"/>
      <c r="E2459" s="430"/>
      <c r="F2459" s="430"/>
      <c r="G2459" s="431"/>
      <c r="H2459" s="61">
        <f>+H2458+H2457+H2456+H2454</f>
        <v>3787.98</v>
      </c>
    </row>
    <row r="2461" spans="2:9" s="12" customFormat="1" ht="15">
      <c r="B2461" s="449" t="s">
        <v>21</v>
      </c>
      <c r="C2461" s="449"/>
      <c r="D2461" s="449"/>
      <c r="E2461" s="449"/>
      <c r="F2461" s="449"/>
      <c r="G2461" s="449"/>
      <c r="H2461" s="13" t="s">
        <v>22</v>
      </c>
    </row>
    <row r="2462" spans="2:9" s="14" customFormat="1" ht="39" customHeight="1">
      <c r="B2462" s="450" t="s">
        <v>218</v>
      </c>
      <c r="C2462" s="450"/>
      <c r="D2462" s="450"/>
      <c r="E2462" s="450"/>
      <c r="F2462" s="450"/>
      <c r="G2462" s="450"/>
      <c r="H2462" s="15" t="s">
        <v>24</v>
      </c>
    </row>
    <row r="2463" spans="2:9" s="12" customFormat="1" ht="15">
      <c r="B2463" s="16"/>
      <c r="C2463" s="17"/>
      <c r="D2463" s="17"/>
      <c r="E2463" s="18"/>
      <c r="F2463" s="17"/>
      <c r="G2463" s="17"/>
      <c r="H2463" s="19"/>
    </row>
    <row r="2464" spans="2:9" s="12" customFormat="1" ht="15">
      <c r="B2464" s="444" t="s">
        <v>25</v>
      </c>
      <c r="C2464" s="445"/>
      <c r="D2464" s="445"/>
      <c r="E2464" s="445"/>
      <c r="F2464" s="445"/>
      <c r="G2464" s="445"/>
      <c r="H2464" s="446"/>
    </row>
    <row r="2465" spans="2:8" s="12" customFormat="1" ht="15">
      <c r="B2465" s="451" t="s">
        <v>26</v>
      </c>
      <c r="C2465" s="452"/>
      <c r="D2465" s="20" t="s">
        <v>16</v>
      </c>
      <c r="E2465" s="21" t="s">
        <v>27</v>
      </c>
      <c r="F2465" s="22" t="s">
        <v>28</v>
      </c>
      <c r="G2465" s="20" t="s">
        <v>29</v>
      </c>
      <c r="H2465" s="23" t="s">
        <v>30</v>
      </c>
    </row>
    <row r="2466" spans="2:8" s="12" customFormat="1" ht="15">
      <c r="B2466" s="447" t="s">
        <v>212</v>
      </c>
      <c r="C2466" s="448"/>
      <c r="D2466" s="24" t="s">
        <v>16</v>
      </c>
      <c r="E2466" s="25">
        <v>1</v>
      </c>
      <c r="F2466" s="26">
        <v>0</v>
      </c>
      <c r="G2466" s="27">
        <v>1402.5</v>
      </c>
      <c r="H2466" s="28">
        <f>+G2466*E2466+(G2466*F2466)</f>
        <v>1402.5</v>
      </c>
    </row>
    <row r="2467" spans="2:8" s="12" customFormat="1" ht="15">
      <c r="B2467" s="447"/>
      <c r="C2467" s="448"/>
      <c r="D2467" s="24"/>
      <c r="E2467" s="31"/>
      <c r="F2467" s="32"/>
      <c r="G2467" s="33" t="s">
        <v>43</v>
      </c>
      <c r="H2467" s="34">
        <f>SUM(H2466:H2466)</f>
        <v>1402.5</v>
      </c>
    </row>
    <row r="2468" spans="2:8" s="12" customFormat="1" ht="15">
      <c r="B2468" s="444" t="s">
        <v>44</v>
      </c>
      <c r="C2468" s="445"/>
      <c r="D2468" s="445"/>
      <c r="E2468" s="445"/>
      <c r="F2468" s="445"/>
      <c r="G2468" s="445"/>
      <c r="H2468" s="446"/>
    </row>
    <row r="2469" spans="2:8" s="12" customFormat="1" ht="15">
      <c r="B2469" s="432" t="s">
        <v>45</v>
      </c>
      <c r="C2469" s="433"/>
      <c r="D2469" s="20" t="s">
        <v>16</v>
      </c>
      <c r="E2469" s="21" t="s">
        <v>27</v>
      </c>
      <c r="F2469" s="22"/>
      <c r="G2469" s="20" t="s">
        <v>29</v>
      </c>
      <c r="H2469" s="23" t="s">
        <v>30</v>
      </c>
    </row>
    <row r="2470" spans="2:8" s="12" customFormat="1" ht="31.5" customHeight="1">
      <c r="B2470" s="432" t="s">
        <v>46</v>
      </c>
      <c r="C2470" s="433"/>
      <c r="D2470" s="24" t="s">
        <v>47</v>
      </c>
      <c r="E2470" s="35">
        <f>0.01/8</f>
        <v>1.25E-3</v>
      </c>
      <c r="F2470" s="36"/>
      <c r="G2470" s="37">
        <f>2900000/30</f>
        <v>96666.666666666672</v>
      </c>
      <c r="H2470" s="28">
        <f>+G2470*E2470</f>
        <v>120.83333333333334</v>
      </c>
    </row>
    <row r="2471" spans="2:8" s="12" customFormat="1" ht="15">
      <c r="B2471" s="432" t="s">
        <v>48</v>
      </c>
      <c r="C2471" s="433"/>
      <c r="D2471" s="24" t="s">
        <v>47</v>
      </c>
      <c r="E2471" s="35">
        <f>0.01/8</f>
        <v>1.25E-3</v>
      </c>
      <c r="F2471" s="38"/>
      <c r="G2471" s="39">
        <f>1900000/30</f>
        <v>63333.333333333336</v>
      </c>
      <c r="H2471" s="28">
        <f>+G2471*E2471</f>
        <v>79.166666666666671</v>
      </c>
    </row>
    <row r="2472" spans="2:8" s="12" customFormat="1" ht="15">
      <c r="B2472" s="432" t="s">
        <v>49</v>
      </c>
      <c r="C2472" s="433"/>
      <c r="D2472" s="24" t="s">
        <v>47</v>
      </c>
      <c r="E2472" s="35">
        <f>0.001/8</f>
        <v>1.25E-4</v>
      </c>
      <c r="F2472" s="38"/>
      <c r="G2472" s="39">
        <f>1600000/30</f>
        <v>53333.333333333336</v>
      </c>
      <c r="H2472" s="28">
        <f>+G2472*E2472</f>
        <v>6.666666666666667</v>
      </c>
    </row>
    <row r="2473" spans="2:8" s="12" customFormat="1" ht="15">
      <c r="B2473" s="432" t="s">
        <v>50</v>
      </c>
      <c r="C2473" s="433"/>
      <c r="D2473" s="24" t="s">
        <v>47</v>
      </c>
      <c r="E2473" s="35">
        <f>0.001/8</f>
        <v>1.25E-4</v>
      </c>
      <c r="F2473" s="38"/>
      <c r="G2473" s="39">
        <f>1200000/30</f>
        <v>40000</v>
      </c>
      <c r="H2473" s="28">
        <f>+G2473*E2473</f>
        <v>5</v>
      </c>
    </row>
    <row r="2474" spans="2:8" s="12" customFormat="1" ht="15">
      <c r="B2474" s="432"/>
      <c r="C2474" s="433"/>
      <c r="D2474" s="40"/>
      <c r="E2474" s="41"/>
      <c r="F2474" s="32"/>
      <c r="G2474" s="33" t="s">
        <v>51</v>
      </c>
      <c r="H2474" s="34">
        <f>SUM(H2470:H2473)</f>
        <v>211.66666666666666</v>
      </c>
    </row>
    <row r="2475" spans="2:8" s="12" customFormat="1" ht="15">
      <c r="B2475" s="444" t="s">
        <v>52</v>
      </c>
      <c r="C2475" s="445"/>
      <c r="D2475" s="445"/>
      <c r="E2475" s="445"/>
      <c r="F2475" s="445"/>
      <c r="G2475" s="445"/>
      <c r="H2475" s="446"/>
    </row>
    <row r="2476" spans="2:8" s="12" customFormat="1" ht="15">
      <c r="B2476" s="432" t="s">
        <v>45</v>
      </c>
      <c r="C2476" s="433"/>
      <c r="D2476" s="20" t="s">
        <v>16</v>
      </c>
      <c r="E2476" s="21" t="s">
        <v>27</v>
      </c>
      <c r="F2476" s="22" t="s">
        <v>53</v>
      </c>
      <c r="G2476" s="20" t="s">
        <v>29</v>
      </c>
      <c r="H2476" s="23" t="s">
        <v>30</v>
      </c>
    </row>
    <row r="2477" spans="2:8" s="12" customFormat="1" ht="30.75" customHeight="1">
      <c r="B2477" s="432" t="s">
        <v>54</v>
      </c>
      <c r="C2477" s="433"/>
      <c r="D2477" s="24" t="s">
        <v>16</v>
      </c>
      <c r="E2477" s="35">
        <v>1E-3</v>
      </c>
      <c r="F2477" s="42">
        <v>85000</v>
      </c>
      <c r="G2477" s="42">
        <v>85000</v>
      </c>
      <c r="H2477" s="28">
        <f>G2477*E2477</f>
        <v>85</v>
      </c>
    </row>
    <row r="2478" spans="2:8" s="12" customFormat="1" ht="27.75" customHeight="1">
      <c r="B2478" s="432" t="s">
        <v>55</v>
      </c>
      <c r="C2478" s="433"/>
      <c r="D2478" s="24" t="s">
        <v>16</v>
      </c>
      <c r="E2478" s="35">
        <v>1E-3</v>
      </c>
      <c r="F2478" s="44">
        <v>170000</v>
      </c>
      <c r="G2478" s="44">
        <v>170000</v>
      </c>
      <c r="H2478" s="28">
        <f>G2478*E2478</f>
        <v>170</v>
      </c>
    </row>
    <row r="2479" spans="2:8" s="12" customFormat="1" ht="15">
      <c r="B2479" s="432"/>
      <c r="C2479" s="433"/>
      <c r="D2479" s="24"/>
      <c r="E2479" s="43"/>
      <c r="F2479" s="45"/>
      <c r="G2479" s="46"/>
      <c r="H2479" s="28"/>
    </row>
    <row r="2480" spans="2:8" s="12" customFormat="1" ht="15">
      <c r="B2480" s="432"/>
      <c r="C2480" s="433"/>
      <c r="D2480" s="24"/>
      <c r="E2480" s="43"/>
      <c r="F2480" s="45"/>
      <c r="G2480" s="46"/>
      <c r="H2480" s="28"/>
    </row>
    <row r="2481" spans="2:9" s="12" customFormat="1" ht="30">
      <c r="B2481" s="432"/>
      <c r="C2481" s="433"/>
      <c r="D2481" s="47"/>
      <c r="E2481" s="48"/>
      <c r="F2481" s="32"/>
      <c r="G2481" s="33" t="s">
        <v>56</v>
      </c>
      <c r="H2481" s="34">
        <f>SUM(H2477:H2480)</f>
        <v>255</v>
      </c>
    </row>
    <row r="2482" spans="2:9" s="12" customFormat="1" ht="15">
      <c r="B2482" s="444" t="s">
        <v>57</v>
      </c>
      <c r="C2482" s="445"/>
      <c r="D2482" s="445"/>
      <c r="E2482" s="445"/>
      <c r="F2482" s="445"/>
      <c r="G2482" s="445"/>
      <c r="H2482" s="446"/>
    </row>
    <row r="2483" spans="2:9" s="12" customFormat="1" ht="30">
      <c r="B2483" s="432" t="s">
        <v>45</v>
      </c>
      <c r="C2483" s="433"/>
      <c r="D2483" s="20" t="s">
        <v>16</v>
      </c>
      <c r="E2483" s="21" t="s">
        <v>27</v>
      </c>
      <c r="F2483" s="22" t="s">
        <v>58</v>
      </c>
      <c r="G2483" s="20" t="s">
        <v>29</v>
      </c>
      <c r="H2483" s="23" t="s">
        <v>30</v>
      </c>
    </row>
    <row r="2484" spans="2:9" s="12" customFormat="1" ht="33.75" customHeight="1">
      <c r="B2484" s="432" t="s">
        <v>59</v>
      </c>
      <c r="C2484" s="433"/>
      <c r="D2484" s="24" t="s">
        <v>16</v>
      </c>
      <c r="E2484" s="35">
        <v>1E-3</v>
      </c>
      <c r="F2484" s="42">
        <v>180000</v>
      </c>
      <c r="G2484" s="42">
        <v>180000</v>
      </c>
      <c r="H2484" s="28">
        <f>G2484*E2484</f>
        <v>180</v>
      </c>
    </row>
    <row r="2485" spans="2:9" s="12" customFormat="1" ht="31.5" customHeight="1">
      <c r="B2485" s="432" t="s">
        <v>60</v>
      </c>
      <c r="C2485" s="433"/>
      <c r="D2485" s="24" t="s">
        <v>16</v>
      </c>
      <c r="E2485" s="35">
        <v>1E-3</v>
      </c>
      <c r="F2485" s="42">
        <v>6000</v>
      </c>
      <c r="G2485" s="42">
        <v>6000</v>
      </c>
      <c r="H2485" s="28">
        <f>G2485*E2485</f>
        <v>6</v>
      </c>
    </row>
    <row r="2486" spans="2:9" s="12" customFormat="1" ht="15">
      <c r="B2486" s="49"/>
      <c r="C2486" s="50"/>
      <c r="D2486" s="24"/>
      <c r="E2486" s="35"/>
      <c r="F2486" s="51"/>
      <c r="G2486" s="52"/>
      <c r="H2486" s="28"/>
    </row>
    <row r="2487" spans="2:9" s="12" customFormat="1" ht="15">
      <c r="B2487" s="432"/>
      <c r="C2487" s="436"/>
      <c r="D2487" s="20"/>
      <c r="E2487" s="35"/>
      <c r="F2487" s="51"/>
      <c r="G2487" s="52"/>
      <c r="H2487" s="28"/>
    </row>
    <row r="2488" spans="2:9" s="12" customFormat="1" ht="15">
      <c r="B2488" s="432"/>
      <c r="C2488" s="436"/>
      <c r="D2488" s="20"/>
      <c r="E2488" s="53"/>
      <c r="F2488" s="437" t="s">
        <v>61</v>
      </c>
      <c r="G2488" s="438"/>
      <c r="H2488" s="54">
        <f>SUM(H2484:H2487)</f>
        <v>186</v>
      </c>
      <c r="I2488" s="55">
        <f>H2488+H2481+H2474</f>
        <v>652.66666666666663</v>
      </c>
    </row>
    <row r="2489" spans="2:9" s="14" customFormat="1" ht="15">
      <c r="B2489" s="439" t="s">
        <v>62</v>
      </c>
      <c r="C2489" s="440"/>
      <c r="D2489" s="440"/>
      <c r="E2489" s="440"/>
      <c r="F2489" s="440"/>
      <c r="G2489" s="441"/>
      <c r="H2489" s="56">
        <f>H2488+H2481+H2474+H2467</f>
        <v>2055.1666666666665</v>
      </c>
    </row>
    <row r="2490" spans="2:9" s="12" customFormat="1" ht="15">
      <c r="B2490" s="57"/>
      <c r="C2490" s="442"/>
      <c r="D2490" s="442"/>
      <c r="E2490" s="442"/>
      <c r="F2490" s="442"/>
      <c r="G2490" s="442"/>
      <c r="H2490" s="443"/>
    </row>
    <row r="2491" spans="2:9" s="14" customFormat="1" ht="15">
      <c r="B2491" s="432" t="s">
        <v>63</v>
      </c>
      <c r="C2491" s="433"/>
      <c r="D2491" s="58"/>
      <c r="E2491" s="434" t="s">
        <v>64</v>
      </c>
      <c r="F2491" s="435"/>
      <c r="G2491" s="59">
        <v>0.08</v>
      </c>
      <c r="H2491" s="60">
        <f>G2491*H2489</f>
        <v>164.41333333333333</v>
      </c>
    </row>
    <row r="2492" spans="2:9" s="14" customFormat="1" ht="15">
      <c r="B2492" s="432" t="s">
        <v>65</v>
      </c>
      <c r="C2492" s="433"/>
      <c r="D2492" s="58"/>
      <c r="E2492" s="434" t="s">
        <v>64</v>
      </c>
      <c r="F2492" s="435"/>
      <c r="G2492" s="59">
        <v>0.03</v>
      </c>
      <c r="H2492" s="60">
        <f>H2489*G2492</f>
        <v>61.654999999999994</v>
      </c>
    </row>
    <row r="2493" spans="2:9" s="14" customFormat="1" ht="15">
      <c r="B2493" s="432" t="s">
        <v>66</v>
      </c>
      <c r="C2493" s="433"/>
      <c r="D2493" s="58"/>
      <c r="E2493" s="434" t="s">
        <v>64</v>
      </c>
      <c r="F2493" s="435"/>
      <c r="G2493" s="59">
        <v>0.05</v>
      </c>
      <c r="H2493" s="60">
        <f>G2493*H2489</f>
        <v>102.75833333333333</v>
      </c>
    </row>
    <row r="2494" spans="2:9" s="12" customFormat="1" ht="15">
      <c r="B2494" s="429" t="s">
        <v>67</v>
      </c>
      <c r="C2494" s="430"/>
      <c r="D2494" s="430"/>
      <c r="E2494" s="430"/>
      <c r="F2494" s="430"/>
      <c r="G2494" s="431"/>
      <c r="H2494" s="61">
        <f>+H2493+H2492+H2491+H2489</f>
        <v>2383.9933333333333</v>
      </c>
    </row>
    <row r="2496" spans="2:9" s="12" customFormat="1" ht="15">
      <c r="B2496" s="449" t="s">
        <v>21</v>
      </c>
      <c r="C2496" s="449"/>
      <c r="D2496" s="449"/>
      <c r="E2496" s="449"/>
      <c r="F2496" s="449"/>
      <c r="G2496" s="449"/>
      <c r="H2496" s="13" t="s">
        <v>22</v>
      </c>
    </row>
    <row r="2497" spans="2:8" s="14" customFormat="1" ht="39" customHeight="1">
      <c r="B2497" s="450" t="s">
        <v>219</v>
      </c>
      <c r="C2497" s="450"/>
      <c r="D2497" s="450"/>
      <c r="E2497" s="450"/>
      <c r="F2497" s="450"/>
      <c r="G2497" s="450"/>
      <c r="H2497" s="15" t="s">
        <v>24</v>
      </c>
    </row>
    <row r="2498" spans="2:8" s="12" customFormat="1" ht="15">
      <c r="B2498" s="16"/>
      <c r="C2498" s="17"/>
      <c r="D2498" s="17"/>
      <c r="E2498" s="18"/>
      <c r="F2498" s="17"/>
      <c r="G2498" s="17"/>
      <c r="H2498" s="19"/>
    </row>
    <row r="2499" spans="2:8" s="12" customFormat="1" ht="15">
      <c r="B2499" s="444" t="s">
        <v>25</v>
      </c>
      <c r="C2499" s="445"/>
      <c r="D2499" s="445"/>
      <c r="E2499" s="445"/>
      <c r="F2499" s="445"/>
      <c r="G2499" s="445"/>
      <c r="H2499" s="446"/>
    </row>
    <row r="2500" spans="2:8" s="12" customFormat="1" ht="15">
      <c r="B2500" s="451" t="s">
        <v>26</v>
      </c>
      <c r="C2500" s="452"/>
      <c r="D2500" s="20" t="s">
        <v>16</v>
      </c>
      <c r="E2500" s="21" t="s">
        <v>27</v>
      </c>
      <c r="F2500" s="22" t="s">
        <v>28</v>
      </c>
      <c r="G2500" s="20" t="s">
        <v>29</v>
      </c>
      <c r="H2500" s="23" t="s">
        <v>30</v>
      </c>
    </row>
    <row r="2501" spans="2:8" s="12" customFormat="1" ht="15">
      <c r="B2501" s="447" t="s">
        <v>219</v>
      </c>
      <c r="C2501" s="448"/>
      <c r="D2501" s="24" t="s">
        <v>16</v>
      </c>
      <c r="E2501" s="25">
        <v>1</v>
      </c>
      <c r="F2501" s="26">
        <v>0</v>
      </c>
      <c r="G2501" s="27">
        <v>1072500</v>
      </c>
      <c r="H2501" s="28">
        <f>+G2501*E2501+(G2501*F2501)</f>
        <v>1072500</v>
      </c>
    </row>
    <row r="2502" spans="2:8" s="12" customFormat="1" ht="15">
      <c r="B2502" s="447"/>
      <c r="C2502" s="448"/>
      <c r="D2502" s="24"/>
      <c r="E2502" s="31"/>
      <c r="F2502" s="32"/>
      <c r="G2502" s="33" t="s">
        <v>43</v>
      </c>
      <c r="H2502" s="34">
        <f>SUM(H2501:H2501)</f>
        <v>1072500</v>
      </c>
    </row>
    <row r="2503" spans="2:8" s="12" customFormat="1" ht="15">
      <c r="B2503" s="444" t="s">
        <v>44</v>
      </c>
      <c r="C2503" s="445"/>
      <c r="D2503" s="445"/>
      <c r="E2503" s="445"/>
      <c r="F2503" s="445"/>
      <c r="G2503" s="445"/>
      <c r="H2503" s="446"/>
    </row>
    <row r="2504" spans="2:8" s="12" customFormat="1" ht="15">
      <c r="B2504" s="432" t="s">
        <v>45</v>
      </c>
      <c r="C2504" s="433"/>
      <c r="D2504" s="20" t="s">
        <v>16</v>
      </c>
      <c r="E2504" s="21" t="s">
        <v>27</v>
      </c>
      <c r="F2504" s="22"/>
      <c r="G2504" s="20" t="s">
        <v>29</v>
      </c>
      <c r="H2504" s="23" t="s">
        <v>30</v>
      </c>
    </row>
    <row r="2505" spans="2:8" s="12" customFormat="1" ht="31.5" customHeight="1">
      <c r="B2505" s="432" t="s">
        <v>46</v>
      </c>
      <c r="C2505" s="433"/>
      <c r="D2505" s="24" t="s">
        <v>47</v>
      </c>
      <c r="E2505" s="35">
        <f>0.05/8</f>
        <v>6.2500000000000003E-3</v>
      </c>
      <c r="F2505" s="36"/>
      <c r="G2505" s="37">
        <f>2900000/30</f>
        <v>96666.666666666672</v>
      </c>
      <c r="H2505" s="28">
        <f>+G2505*E2505</f>
        <v>604.16666666666674</v>
      </c>
    </row>
    <row r="2506" spans="2:8" s="12" customFormat="1" ht="15">
      <c r="B2506" s="432" t="s">
        <v>48</v>
      </c>
      <c r="C2506" s="433"/>
      <c r="D2506" s="24" t="s">
        <v>47</v>
      </c>
      <c r="E2506" s="35">
        <f>0.025/8</f>
        <v>3.1250000000000002E-3</v>
      </c>
      <c r="F2506" s="38"/>
      <c r="G2506" s="39">
        <f>1900000/30</f>
        <v>63333.333333333336</v>
      </c>
      <c r="H2506" s="28">
        <f>+G2506*E2506</f>
        <v>197.91666666666669</v>
      </c>
    </row>
    <row r="2507" spans="2:8" s="12" customFormat="1" ht="15">
      <c r="B2507" s="432" t="s">
        <v>49</v>
      </c>
      <c r="C2507" s="433"/>
      <c r="D2507" s="24" t="s">
        <v>47</v>
      </c>
      <c r="E2507" s="35">
        <f>16/8</f>
        <v>2</v>
      </c>
      <c r="F2507" s="38"/>
      <c r="G2507" s="39">
        <f>1600000/30</f>
        <v>53333.333333333336</v>
      </c>
      <c r="H2507" s="28">
        <f>+G2507*E2507</f>
        <v>106666.66666666667</v>
      </c>
    </row>
    <row r="2508" spans="2:8" s="12" customFormat="1" ht="15">
      <c r="B2508" s="432" t="s">
        <v>50</v>
      </c>
      <c r="C2508" s="433"/>
      <c r="D2508" s="24" t="s">
        <v>47</v>
      </c>
      <c r="E2508" s="35">
        <f>16/8</f>
        <v>2</v>
      </c>
      <c r="F2508" s="38"/>
      <c r="G2508" s="39">
        <f>1200000/30</f>
        <v>40000</v>
      </c>
      <c r="H2508" s="28">
        <f>+G2508*E2508</f>
        <v>80000</v>
      </c>
    </row>
    <row r="2509" spans="2:8" s="12" customFormat="1" ht="15">
      <c r="B2509" s="432"/>
      <c r="C2509" s="433"/>
      <c r="D2509" s="40"/>
      <c r="E2509" s="41"/>
      <c r="F2509" s="32"/>
      <c r="G2509" s="33" t="s">
        <v>51</v>
      </c>
      <c r="H2509" s="34">
        <f>SUM(H2505:H2508)</f>
        <v>187468.75</v>
      </c>
    </row>
    <row r="2510" spans="2:8" s="12" customFormat="1" ht="15">
      <c r="B2510" s="444" t="s">
        <v>52</v>
      </c>
      <c r="C2510" s="445"/>
      <c r="D2510" s="445"/>
      <c r="E2510" s="445"/>
      <c r="F2510" s="445"/>
      <c r="G2510" s="445"/>
      <c r="H2510" s="446"/>
    </row>
    <row r="2511" spans="2:8" s="12" customFormat="1" ht="15">
      <c r="B2511" s="432" t="s">
        <v>45</v>
      </c>
      <c r="C2511" s="433"/>
      <c r="D2511" s="20" t="s">
        <v>16</v>
      </c>
      <c r="E2511" s="21" t="s">
        <v>27</v>
      </c>
      <c r="F2511" s="22" t="s">
        <v>53</v>
      </c>
      <c r="G2511" s="20" t="s">
        <v>29</v>
      </c>
      <c r="H2511" s="23" t="s">
        <v>30</v>
      </c>
    </row>
    <row r="2512" spans="2:8" s="12" customFormat="1" ht="30.75" customHeight="1">
      <c r="B2512" s="432" t="s">
        <v>54</v>
      </c>
      <c r="C2512" s="433"/>
      <c r="D2512" s="24" t="s">
        <v>16</v>
      </c>
      <c r="E2512" s="35">
        <v>0.1</v>
      </c>
      <c r="F2512" s="42">
        <v>85000</v>
      </c>
      <c r="G2512" s="42">
        <v>85000</v>
      </c>
      <c r="H2512" s="28">
        <f>G2512*E2512</f>
        <v>8500</v>
      </c>
    </row>
    <row r="2513" spans="2:9" s="12" customFormat="1" ht="27.75" customHeight="1">
      <c r="B2513" s="432" t="s">
        <v>55</v>
      </c>
      <c r="C2513" s="433"/>
      <c r="D2513" s="24" t="s">
        <v>16</v>
      </c>
      <c r="E2513" s="35">
        <v>0.1</v>
      </c>
      <c r="F2513" s="44">
        <v>170000</v>
      </c>
      <c r="G2513" s="44">
        <v>170000</v>
      </c>
      <c r="H2513" s="28">
        <f>G2513*E2513</f>
        <v>17000</v>
      </c>
    </row>
    <row r="2514" spans="2:9" s="12" customFormat="1" ht="15">
      <c r="B2514" s="432"/>
      <c r="C2514" s="433"/>
      <c r="D2514" s="24"/>
      <c r="E2514" s="43"/>
      <c r="F2514" s="45"/>
      <c r="G2514" s="46"/>
      <c r="H2514" s="28"/>
    </row>
    <row r="2515" spans="2:9" s="12" customFormat="1" ht="15">
      <c r="B2515" s="432"/>
      <c r="C2515" s="433"/>
      <c r="D2515" s="24"/>
      <c r="E2515" s="43"/>
      <c r="F2515" s="45"/>
      <c r="G2515" s="46"/>
      <c r="H2515" s="28"/>
    </row>
    <row r="2516" spans="2:9" s="12" customFormat="1" ht="30">
      <c r="B2516" s="432"/>
      <c r="C2516" s="433"/>
      <c r="D2516" s="47"/>
      <c r="E2516" s="48"/>
      <c r="F2516" s="32"/>
      <c r="G2516" s="33" t="s">
        <v>56</v>
      </c>
      <c r="H2516" s="34">
        <f>SUM(H2512:H2515)</f>
        <v>25500</v>
      </c>
    </row>
    <row r="2517" spans="2:9" s="12" customFormat="1" ht="15">
      <c r="B2517" s="444" t="s">
        <v>57</v>
      </c>
      <c r="C2517" s="445"/>
      <c r="D2517" s="445"/>
      <c r="E2517" s="445"/>
      <c r="F2517" s="445"/>
      <c r="G2517" s="445"/>
      <c r="H2517" s="446"/>
    </row>
    <row r="2518" spans="2:9" s="12" customFormat="1" ht="30">
      <c r="B2518" s="432" t="s">
        <v>45</v>
      </c>
      <c r="C2518" s="433"/>
      <c r="D2518" s="20" t="s">
        <v>16</v>
      </c>
      <c r="E2518" s="21" t="s">
        <v>27</v>
      </c>
      <c r="F2518" s="22" t="s">
        <v>58</v>
      </c>
      <c r="G2518" s="20" t="s">
        <v>29</v>
      </c>
      <c r="H2518" s="23" t="s">
        <v>30</v>
      </c>
    </row>
    <row r="2519" spans="2:9" s="12" customFormat="1" ht="33.75" customHeight="1">
      <c r="B2519" s="432" t="s">
        <v>59</v>
      </c>
      <c r="C2519" s="433"/>
      <c r="D2519" s="24" t="s">
        <v>16</v>
      </c>
      <c r="E2519" s="35">
        <v>0.1</v>
      </c>
      <c r="F2519" s="42">
        <v>180000</v>
      </c>
      <c r="G2519" s="42">
        <v>180000</v>
      </c>
      <c r="H2519" s="28">
        <f>G2519*E2519</f>
        <v>18000</v>
      </c>
    </row>
    <row r="2520" spans="2:9" s="12" customFormat="1" ht="31.5" customHeight="1">
      <c r="B2520" s="432" t="s">
        <v>60</v>
      </c>
      <c r="C2520" s="433"/>
      <c r="D2520" s="24" t="s">
        <v>16</v>
      </c>
      <c r="E2520" s="35">
        <v>0.1</v>
      </c>
      <c r="F2520" s="42">
        <v>6000</v>
      </c>
      <c r="G2520" s="42">
        <v>6000</v>
      </c>
      <c r="H2520" s="28">
        <f>G2520*E2520</f>
        <v>600</v>
      </c>
    </row>
    <row r="2521" spans="2:9" s="12" customFormat="1" ht="15">
      <c r="B2521" s="49"/>
      <c r="C2521" s="50"/>
      <c r="D2521" s="24"/>
      <c r="E2521" s="35"/>
      <c r="F2521" s="51"/>
      <c r="G2521" s="52"/>
      <c r="H2521" s="28"/>
    </row>
    <row r="2522" spans="2:9" s="12" customFormat="1" ht="15">
      <c r="B2522" s="432"/>
      <c r="C2522" s="436"/>
      <c r="D2522" s="20"/>
      <c r="E2522" s="35"/>
      <c r="F2522" s="51"/>
      <c r="G2522" s="52"/>
      <c r="H2522" s="28"/>
    </row>
    <row r="2523" spans="2:9" s="12" customFormat="1" ht="15">
      <c r="B2523" s="432"/>
      <c r="C2523" s="436"/>
      <c r="D2523" s="20"/>
      <c r="E2523" s="53"/>
      <c r="F2523" s="437" t="s">
        <v>61</v>
      </c>
      <c r="G2523" s="438"/>
      <c r="H2523" s="54">
        <f>SUM(H2519:H2522)</f>
        <v>18600</v>
      </c>
      <c r="I2523" s="55">
        <f>H2523+H2516+H2509</f>
        <v>231568.75</v>
      </c>
    </row>
    <row r="2524" spans="2:9" s="14" customFormat="1" ht="15">
      <c r="B2524" s="439" t="s">
        <v>62</v>
      </c>
      <c r="C2524" s="440"/>
      <c r="D2524" s="440"/>
      <c r="E2524" s="440"/>
      <c r="F2524" s="440"/>
      <c r="G2524" s="441"/>
      <c r="H2524" s="56">
        <f>H2523+H2516+H2509+H2502</f>
        <v>1304068.75</v>
      </c>
    </row>
    <row r="2525" spans="2:9" s="12" customFormat="1" ht="15">
      <c r="B2525" s="57"/>
      <c r="C2525" s="442"/>
      <c r="D2525" s="442"/>
      <c r="E2525" s="442"/>
      <c r="F2525" s="442"/>
      <c r="G2525" s="442"/>
      <c r="H2525" s="443"/>
    </row>
    <row r="2526" spans="2:9" s="14" customFormat="1" ht="15">
      <c r="B2526" s="432" t="s">
        <v>63</v>
      </c>
      <c r="C2526" s="433"/>
      <c r="D2526" s="58"/>
      <c r="E2526" s="434" t="s">
        <v>64</v>
      </c>
      <c r="F2526" s="435"/>
      <c r="G2526" s="59">
        <v>0.08</v>
      </c>
      <c r="H2526" s="60">
        <f>G2526*H2524</f>
        <v>104325.5</v>
      </c>
    </row>
    <row r="2527" spans="2:9" s="14" customFormat="1" ht="15">
      <c r="B2527" s="432" t="s">
        <v>65</v>
      </c>
      <c r="C2527" s="433"/>
      <c r="D2527" s="58"/>
      <c r="E2527" s="434" t="s">
        <v>64</v>
      </c>
      <c r="F2527" s="435"/>
      <c r="G2527" s="59">
        <v>0.03</v>
      </c>
      <c r="H2527" s="60">
        <f>H2524*G2527</f>
        <v>39122.0625</v>
      </c>
    </row>
    <row r="2528" spans="2:9" s="14" customFormat="1" ht="15">
      <c r="B2528" s="432" t="s">
        <v>66</v>
      </c>
      <c r="C2528" s="433"/>
      <c r="D2528" s="58"/>
      <c r="E2528" s="434" t="s">
        <v>64</v>
      </c>
      <c r="F2528" s="435"/>
      <c r="G2528" s="59">
        <v>0.05</v>
      </c>
      <c r="H2528" s="60">
        <f>G2528*H2524</f>
        <v>65203.4375</v>
      </c>
    </row>
    <row r="2529" spans="2:8" s="12" customFormat="1" ht="15">
      <c r="B2529" s="429" t="s">
        <v>67</v>
      </c>
      <c r="C2529" s="430"/>
      <c r="D2529" s="430"/>
      <c r="E2529" s="430"/>
      <c r="F2529" s="430"/>
      <c r="G2529" s="431"/>
      <c r="H2529" s="61">
        <f>+H2528+H2527+H2526+H2524</f>
        <v>1512719.75</v>
      </c>
    </row>
    <row r="2531" spans="2:8" s="12" customFormat="1" ht="15">
      <c r="B2531" s="449" t="s">
        <v>21</v>
      </c>
      <c r="C2531" s="449"/>
      <c r="D2531" s="449"/>
      <c r="E2531" s="449"/>
      <c r="F2531" s="449"/>
      <c r="G2531" s="449"/>
      <c r="H2531" s="13" t="s">
        <v>22</v>
      </c>
    </row>
    <row r="2532" spans="2:8" s="14" customFormat="1" ht="39" customHeight="1">
      <c r="B2532" s="450" t="s">
        <v>220</v>
      </c>
      <c r="C2532" s="450"/>
      <c r="D2532" s="450"/>
      <c r="E2532" s="450"/>
      <c r="F2532" s="450"/>
      <c r="G2532" s="450"/>
      <c r="H2532" s="15" t="s">
        <v>24</v>
      </c>
    </row>
    <row r="2533" spans="2:8" s="12" customFormat="1" ht="15">
      <c r="B2533" s="16"/>
      <c r="C2533" s="17"/>
      <c r="D2533" s="17"/>
      <c r="E2533" s="18"/>
      <c r="F2533" s="17"/>
      <c r="G2533" s="17"/>
      <c r="H2533" s="19"/>
    </row>
    <row r="2534" spans="2:8" s="12" customFormat="1" ht="15">
      <c r="B2534" s="444" t="s">
        <v>25</v>
      </c>
      <c r="C2534" s="445"/>
      <c r="D2534" s="445"/>
      <c r="E2534" s="445"/>
      <c r="F2534" s="445"/>
      <c r="G2534" s="445"/>
      <c r="H2534" s="446"/>
    </row>
    <row r="2535" spans="2:8" s="12" customFormat="1" ht="15">
      <c r="B2535" s="451" t="s">
        <v>26</v>
      </c>
      <c r="C2535" s="452"/>
      <c r="D2535" s="20" t="s">
        <v>16</v>
      </c>
      <c r="E2535" s="21" t="s">
        <v>27</v>
      </c>
      <c r="F2535" s="22" t="s">
        <v>28</v>
      </c>
      <c r="G2535" s="20" t="s">
        <v>29</v>
      </c>
      <c r="H2535" s="23" t="s">
        <v>30</v>
      </c>
    </row>
    <row r="2536" spans="2:8" s="12" customFormat="1" ht="15">
      <c r="B2536" s="447" t="s">
        <v>220</v>
      </c>
      <c r="C2536" s="448"/>
      <c r="D2536" s="24" t="s">
        <v>16</v>
      </c>
      <c r="E2536" s="25">
        <v>1</v>
      </c>
      <c r="F2536" s="26">
        <v>0</v>
      </c>
      <c r="G2536" s="27">
        <v>470250</v>
      </c>
      <c r="H2536" s="28">
        <f>+G2536*E2536+(G2536*F2536)</f>
        <v>470250</v>
      </c>
    </row>
    <row r="2537" spans="2:8" s="12" customFormat="1" ht="15">
      <c r="B2537" s="447"/>
      <c r="C2537" s="448"/>
      <c r="D2537" s="24"/>
      <c r="E2537" s="31"/>
      <c r="F2537" s="32"/>
      <c r="G2537" s="33" t="s">
        <v>43</v>
      </c>
      <c r="H2537" s="34">
        <f>SUM(H2536:H2536)</f>
        <v>470250</v>
      </c>
    </row>
    <row r="2538" spans="2:8" s="12" customFormat="1" ht="15">
      <c r="B2538" s="444" t="s">
        <v>44</v>
      </c>
      <c r="C2538" s="445"/>
      <c r="D2538" s="445"/>
      <c r="E2538" s="445"/>
      <c r="F2538" s="445"/>
      <c r="G2538" s="445"/>
      <c r="H2538" s="446"/>
    </row>
    <row r="2539" spans="2:8" s="12" customFormat="1" ht="15">
      <c r="B2539" s="432" t="s">
        <v>45</v>
      </c>
      <c r="C2539" s="433"/>
      <c r="D2539" s="20" t="s">
        <v>16</v>
      </c>
      <c r="E2539" s="21" t="s">
        <v>27</v>
      </c>
      <c r="F2539" s="22"/>
      <c r="G2539" s="20" t="s">
        <v>29</v>
      </c>
      <c r="H2539" s="23" t="s">
        <v>30</v>
      </c>
    </row>
    <row r="2540" spans="2:8" s="12" customFormat="1" ht="31.5" customHeight="1">
      <c r="B2540" s="432" t="s">
        <v>46</v>
      </c>
      <c r="C2540" s="433"/>
      <c r="D2540" s="24" t="s">
        <v>47</v>
      </c>
      <c r="E2540" s="35">
        <f>0.05/8</f>
        <v>6.2500000000000003E-3</v>
      </c>
      <c r="F2540" s="36"/>
      <c r="G2540" s="37">
        <f>2900000/30</f>
        <v>96666.666666666672</v>
      </c>
      <c r="H2540" s="28">
        <f>+G2540*E2540</f>
        <v>604.16666666666674</v>
      </c>
    </row>
    <row r="2541" spans="2:8" s="12" customFormat="1" ht="15">
      <c r="B2541" s="432" t="s">
        <v>48</v>
      </c>
      <c r="C2541" s="433"/>
      <c r="D2541" s="24" t="s">
        <v>47</v>
      </c>
      <c r="E2541" s="35">
        <f>0.025/8</f>
        <v>3.1250000000000002E-3</v>
      </c>
      <c r="F2541" s="38"/>
      <c r="G2541" s="39">
        <f>1900000/30</f>
        <v>63333.333333333336</v>
      </c>
      <c r="H2541" s="28">
        <f>+G2541*E2541</f>
        <v>197.91666666666669</v>
      </c>
    </row>
    <row r="2542" spans="2:8" s="12" customFormat="1" ht="15">
      <c r="B2542" s="432" t="s">
        <v>49</v>
      </c>
      <c r="C2542" s="433"/>
      <c r="D2542" s="24" t="s">
        <v>47</v>
      </c>
      <c r="E2542" s="35">
        <f>6/8</f>
        <v>0.75</v>
      </c>
      <c r="F2542" s="38"/>
      <c r="G2542" s="39">
        <f>1600000/30</f>
        <v>53333.333333333336</v>
      </c>
      <c r="H2542" s="28">
        <f>+G2542*E2542</f>
        <v>40000</v>
      </c>
    </row>
    <row r="2543" spans="2:8" s="12" customFormat="1" ht="15">
      <c r="B2543" s="432" t="s">
        <v>50</v>
      </c>
      <c r="C2543" s="433"/>
      <c r="D2543" s="24" t="s">
        <v>47</v>
      </c>
      <c r="E2543" s="35">
        <f>6/8</f>
        <v>0.75</v>
      </c>
      <c r="F2543" s="38"/>
      <c r="G2543" s="39">
        <f>1200000/30</f>
        <v>40000</v>
      </c>
      <c r="H2543" s="28">
        <f>+G2543*E2543</f>
        <v>30000</v>
      </c>
    </row>
    <row r="2544" spans="2:8" s="12" customFormat="1" ht="15">
      <c r="B2544" s="432"/>
      <c r="C2544" s="433"/>
      <c r="D2544" s="40"/>
      <c r="E2544" s="41"/>
      <c r="F2544" s="32"/>
      <c r="G2544" s="33" t="s">
        <v>51</v>
      </c>
      <c r="H2544" s="34">
        <f>SUM(H2540:H2543)</f>
        <v>70802.083333333343</v>
      </c>
    </row>
    <row r="2545" spans="2:9" s="12" customFormat="1" ht="15">
      <c r="B2545" s="444" t="s">
        <v>52</v>
      </c>
      <c r="C2545" s="445"/>
      <c r="D2545" s="445"/>
      <c r="E2545" s="445"/>
      <c r="F2545" s="445"/>
      <c r="G2545" s="445"/>
      <c r="H2545" s="446"/>
    </row>
    <row r="2546" spans="2:9" s="12" customFormat="1" ht="15">
      <c r="B2546" s="432" t="s">
        <v>45</v>
      </c>
      <c r="C2546" s="433"/>
      <c r="D2546" s="20" t="s">
        <v>16</v>
      </c>
      <c r="E2546" s="21" t="s">
        <v>27</v>
      </c>
      <c r="F2546" s="22" t="s">
        <v>53</v>
      </c>
      <c r="G2546" s="20" t="s">
        <v>29</v>
      </c>
      <c r="H2546" s="23" t="s">
        <v>30</v>
      </c>
    </row>
    <row r="2547" spans="2:9" s="12" customFormat="1" ht="30.75" customHeight="1">
      <c r="B2547" s="432" t="s">
        <v>54</v>
      </c>
      <c r="C2547" s="433"/>
      <c r="D2547" s="24" t="s">
        <v>16</v>
      </c>
      <c r="E2547" s="35">
        <v>0.1</v>
      </c>
      <c r="F2547" s="42">
        <v>85000</v>
      </c>
      <c r="G2547" s="42">
        <v>85000</v>
      </c>
      <c r="H2547" s="28">
        <f>G2547*E2547</f>
        <v>8500</v>
      </c>
    </row>
    <row r="2548" spans="2:9" s="12" customFormat="1" ht="27.75" customHeight="1">
      <c r="B2548" s="432" t="s">
        <v>55</v>
      </c>
      <c r="C2548" s="433"/>
      <c r="D2548" s="24" t="s">
        <v>16</v>
      </c>
      <c r="E2548" s="35">
        <v>0.1</v>
      </c>
      <c r="F2548" s="44">
        <v>170000</v>
      </c>
      <c r="G2548" s="44">
        <v>170000</v>
      </c>
      <c r="H2548" s="28">
        <f>G2548*E2548</f>
        <v>17000</v>
      </c>
    </row>
    <row r="2549" spans="2:9" s="12" customFormat="1" ht="15">
      <c r="B2549" s="432"/>
      <c r="C2549" s="433"/>
      <c r="D2549" s="24"/>
      <c r="E2549" s="43"/>
      <c r="F2549" s="45"/>
      <c r="G2549" s="46"/>
      <c r="H2549" s="28"/>
    </row>
    <row r="2550" spans="2:9" s="12" customFormat="1" ht="15">
      <c r="B2550" s="432"/>
      <c r="C2550" s="433"/>
      <c r="D2550" s="24"/>
      <c r="E2550" s="43"/>
      <c r="F2550" s="45"/>
      <c r="G2550" s="46"/>
      <c r="H2550" s="28"/>
    </row>
    <row r="2551" spans="2:9" s="12" customFormat="1" ht="30">
      <c r="B2551" s="432"/>
      <c r="C2551" s="433"/>
      <c r="D2551" s="47"/>
      <c r="E2551" s="48"/>
      <c r="F2551" s="32"/>
      <c r="G2551" s="33" t="s">
        <v>56</v>
      </c>
      <c r="H2551" s="34">
        <f>SUM(H2547:H2550)</f>
        <v>25500</v>
      </c>
    </row>
    <row r="2552" spans="2:9" s="12" customFormat="1" ht="15">
      <c r="B2552" s="444" t="s">
        <v>57</v>
      </c>
      <c r="C2552" s="445"/>
      <c r="D2552" s="445"/>
      <c r="E2552" s="445"/>
      <c r="F2552" s="445"/>
      <c r="G2552" s="445"/>
      <c r="H2552" s="446"/>
    </row>
    <row r="2553" spans="2:9" s="12" customFormat="1" ht="30">
      <c r="B2553" s="432" t="s">
        <v>45</v>
      </c>
      <c r="C2553" s="433"/>
      <c r="D2553" s="20" t="s">
        <v>16</v>
      </c>
      <c r="E2553" s="21" t="s">
        <v>27</v>
      </c>
      <c r="F2553" s="22" t="s">
        <v>58</v>
      </c>
      <c r="G2553" s="20" t="s">
        <v>29</v>
      </c>
      <c r="H2553" s="23" t="s">
        <v>30</v>
      </c>
    </row>
    <row r="2554" spans="2:9" s="12" customFormat="1" ht="33.75" customHeight="1">
      <c r="B2554" s="432" t="s">
        <v>59</v>
      </c>
      <c r="C2554" s="433"/>
      <c r="D2554" s="24" t="s">
        <v>16</v>
      </c>
      <c r="E2554" s="35">
        <v>0.1</v>
      </c>
      <c r="F2554" s="42">
        <v>180000</v>
      </c>
      <c r="G2554" s="42">
        <v>180000</v>
      </c>
      <c r="H2554" s="28">
        <f>G2554*E2554</f>
        <v>18000</v>
      </c>
    </row>
    <row r="2555" spans="2:9" s="12" customFormat="1" ht="31.5" customHeight="1">
      <c r="B2555" s="432" t="s">
        <v>60</v>
      </c>
      <c r="C2555" s="433"/>
      <c r="D2555" s="24" t="s">
        <v>16</v>
      </c>
      <c r="E2555" s="35">
        <v>0.1</v>
      </c>
      <c r="F2555" s="42">
        <v>6000</v>
      </c>
      <c r="G2555" s="42">
        <v>6000</v>
      </c>
      <c r="H2555" s="28">
        <f>G2555*E2555</f>
        <v>600</v>
      </c>
    </row>
    <row r="2556" spans="2:9" s="12" customFormat="1" ht="15">
      <c r="B2556" s="49"/>
      <c r="C2556" s="50"/>
      <c r="D2556" s="24"/>
      <c r="E2556" s="35"/>
      <c r="F2556" s="51"/>
      <c r="G2556" s="52"/>
      <c r="H2556" s="28"/>
    </row>
    <row r="2557" spans="2:9" s="12" customFormat="1" ht="15">
      <c r="B2557" s="432"/>
      <c r="C2557" s="436"/>
      <c r="D2557" s="20"/>
      <c r="E2557" s="35"/>
      <c r="F2557" s="51"/>
      <c r="G2557" s="52"/>
      <c r="H2557" s="28"/>
    </row>
    <row r="2558" spans="2:9" s="12" customFormat="1" ht="15">
      <c r="B2558" s="432"/>
      <c r="C2558" s="436"/>
      <c r="D2558" s="20"/>
      <c r="E2558" s="53"/>
      <c r="F2558" s="437" t="s">
        <v>61</v>
      </c>
      <c r="G2558" s="438"/>
      <c r="H2558" s="54">
        <f>SUM(H2554:H2557)</f>
        <v>18600</v>
      </c>
      <c r="I2558" s="55">
        <f>H2558+H2551+H2544</f>
        <v>114902.08333333334</v>
      </c>
    </row>
    <row r="2559" spans="2:9" s="14" customFormat="1" ht="15">
      <c r="B2559" s="439" t="s">
        <v>62</v>
      </c>
      <c r="C2559" s="440"/>
      <c r="D2559" s="440"/>
      <c r="E2559" s="440"/>
      <c r="F2559" s="440"/>
      <c r="G2559" s="441"/>
      <c r="H2559" s="56">
        <f>H2558+H2551+H2544+H2537</f>
        <v>585152.08333333337</v>
      </c>
    </row>
    <row r="2560" spans="2:9" s="12" customFormat="1" ht="15">
      <c r="B2560" s="57"/>
      <c r="C2560" s="442"/>
      <c r="D2560" s="442"/>
      <c r="E2560" s="442"/>
      <c r="F2560" s="442"/>
      <c r="G2560" s="442"/>
      <c r="H2560" s="443"/>
    </row>
    <row r="2561" spans="2:8" s="14" customFormat="1" ht="15">
      <c r="B2561" s="432" t="s">
        <v>63</v>
      </c>
      <c r="C2561" s="433"/>
      <c r="D2561" s="58"/>
      <c r="E2561" s="434" t="s">
        <v>64</v>
      </c>
      <c r="F2561" s="435"/>
      <c r="G2561" s="59">
        <v>0.08</v>
      </c>
      <c r="H2561" s="60">
        <f>G2561*H2559</f>
        <v>46812.166666666672</v>
      </c>
    </row>
    <row r="2562" spans="2:8" s="14" customFormat="1" ht="15">
      <c r="B2562" s="432" t="s">
        <v>65</v>
      </c>
      <c r="C2562" s="433"/>
      <c r="D2562" s="58"/>
      <c r="E2562" s="434" t="s">
        <v>64</v>
      </c>
      <c r="F2562" s="435"/>
      <c r="G2562" s="59">
        <v>0.03</v>
      </c>
      <c r="H2562" s="60">
        <f>H2559*G2562</f>
        <v>17554.5625</v>
      </c>
    </row>
    <row r="2563" spans="2:8" s="14" customFormat="1" ht="15">
      <c r="B2563" s="432" t="s">
        <v>66</v>
      </c>
      <c r="C2563" s="433"/>
      <c r="D2563" s="58"/>
      <c r="E2563" s="434" t="s">
        <v>64</v>
      </c>
      <c r="F2563" s="435"/>
      <c r="G2563" s="59">
        <v>0.05</v>
      </c>
      <c r="H2563" s="60">
        <f>G2563*H2559</f>
        <v>29257.604166666672</v>
      </c>
    </row>
    <row r="2564" spans="2:8" s="12" customFormat="1" ht="15">
      <c r="B2564" s="429" t="s">
        <v>67</v>
      </c>
      <c r="C2564" s="430"/>
      <c r="D2564" s="430"/>
      <c r="E2564" s="430"/>
      <c r="F2564" s="430"/>
      <c r="G2564" s="431"/>
      <c r="H2564" s="61">
        <f>+H2563+H2562+H2561+H2559</f>
        <v>678776.41666666674</v>
      </c>
    </row>
    <row r="2566" spans="2:8" s="12" customFormat="1" ht="15">
      <c r="B2566" s="449" t="s">
        <v>21</v>
      </c>
      <c r="C2566" s="449"/>
      <c r="D2566" s="449"/>
      <c r="E2566" s="449"/>
      <c r="F2566" s="449"/>
      <c r="G2566" s="449"/>
      <c r="H2566" s="13" t="s">
        <v>22</v>
      </c>
    </row>
    <row r="2567" spans="2:8" s="14" customFormat="1" ht="39" customHeight="1">
      <c r="B2567" s="450" t="s">
        <v>221</v>
      </c>
      <c r="C2567" s="450"/>
      <c r="D2567" s="450"/>
      <c r="E2567" s="450"/>
      <c r="F2567" s="450"/>
      <c r="G2567" s="450"/>
      <c r="H2567" s="15" t="s">
        <v>24</v>
      </c>
    </row>
    <row r="2568" spans="2:8" s="12" customFormat="1" ht="15">
      <c r="B2568" s="16"/>
      <c r="C2568" s="17"/>
      <c r="D2568" s="17"/>
      <c r="E2568" s="18"/>
      <c r="F2568" s="17"/>
      <c r="G2568" s="17"/>
      <c r="H2568" s="19"/>
    </row>
    <row r="2569" spans="2:8" s="12" customFormat="1" ht="15">
      <c r="B2569" s="444" t="s">
        <v>25</v>
      </c>
      <c r="C2569" s="445"/>
      <c r="D2569" s="445"/>
      <c r="E2569" s="445"/>
      <c r="F2569" s="445"/>
      <c r="G2569" s="445"/>
      <c r="H2569" s="446"/>
    </row>
    <row r="2570" spans="2:8" s="12" customFormat="1" ht="15">
      <c r="B2570" s="451" t="s">
        <v>26</v>
      </c>
      <c r="C2570" s="452"/>
      <c r="D2570" s="20" t="s">
        <v>16</v>
      </c>
      <c r="E2570" s="21" t="s">
        <v>27</v>
      </c>
      <c r="F2570" s="22" t="s">
        <v>28</v>
      </c>
      <c r="G2570" s="20" t="s">
        <v>29</v>
      </c>
      <c r="H2570" s="23" t="s">
        <v>30</v>
      </c>
    </row>
    <row r="2571" spans="2:8" s="12" customFormat="1" ht="15">
      <c r="B2571" s="447" t="s">
        <v>221</v>
      </c>
      <c r="C2571" s="448"/>
      <c r="D2571" s="24" t="s">
        <v>16</v>
      </c>
      <c r="E2571" s="25">
        <v>1</v>
      </c>
      <c r="F2571" s="26">
        <v>0</v>
      </c>
      <c r="G2571" s="27">
        <v>759000</v>
      </c>
      <c r="H2571" s="28">
        <f>+G2571*E2571+(G2571*F2571)</f>
        <v>759000</v>
      </c>
    </row>
    <row r="2572" spans="2:8" s="12" customFormat="1" ht="15">
      <c r="B2572" s="447"/>
      <c r="C2572" s="448"/>
      <c r="D2572" s="24"/>
      <c r="E2572" s="31"/>
      <c r="F2572" s="32"/>
      <c r="G2572" s="33" t="s">
        <v>43</v>
      </c>
      <c r="H2572" s="34">
        <f>SUM(H2571:H2571)</f>
        <v>759000</v>
      </c>
    </row>
    <row r="2573" spans="2:8" s="12" customFormat="1" ht="15">
      <c r="B2573" s="444" t="s">
        <v>44</v>
      </c>
      <c r="C2573" s="445"/>
      <c r="D2573" s="445"/>
      <c r="E2573" s="445"/>
      <c r="F2573" s="445"/>
      <c r="G2573" s="445"/>
      <c r="H2573" s="446"/>
    </row>
    <row r="2574" spans="2:8" s="12" customFormat="1" ht="15">
      <c r="B2574" s="432" t="s">
        <v>45</v>
      </c>
      <c r="C2574" s="433"/>
      <c r="D2574" s="20" t="s">
        <v>16</v>
      </c>
      <c r="E2574" s="21" t="s">
        <v>27</v>
      </c>
      <c r="F2574" s="22"/>
      <c r="G2574" s="20" t="s">
        <v>29</v>
      </c>
      <c r="H2574" s="23" t="s">
        <v>30</v>
      </c>
    </row>
    <row r="2575" spans="2:8" s="12" customFormat="1" ht="31.5" customHeight="1">
      <c r="B2575" s="432" t="s">
        <v>46</v>
      </c>
      <c r="C2575" s="433"/>
      <c r="D2575" s="24" t="s">
        <v>47</v>
      </c>
      <c r="E2575" s="35">
        <f>0.05/8</f>
        <v>6.2500000000000003E-3</v>
      </c>
      <c r="F2575" s="36"/>
      <c r="G2575" s="37">
        <f>2900000/30</f>
        <v>96666.666666666672</v>
      </c>
      <c r="H2575" s="28">
        <f>+G2575*E2575</f>
        <v>604.16666666666674</v>
      </c>
    </row>
    <row r="2576" spans="2:8" s="12" customFormat="1" ht="15">
      <c r="B2576" s="432" t="s">
        <v>48</v>
      </c>
      <c r="C2576" s="433"/>
      <c r="D2576" s="24" t="s">
        <v>47</v>
      </c>
      <c r="E2576" s="35">
        <f>0.025/8</f>
        <v>3.1250000000000002E-3</v>
      </c>
      <c r="F2576" s="38"/>
      <c r="G2576" s="39">
        <f>1900000/30</f>
        <v>63333.333333333336</v>
      </c>
      <c r="H2576" s="28">
        <f>+G2576*E2576</f>
        <v>197.91666666666669</v>
      </c>
    </row>
    <row r="2577" spans="2:8" s="12" customFormat="1" ht="15">
      <c r="B2577" s="432" t="s">
        <v>49</v>
      </c>
      <c r="C2577" s="433"/>
      <c r="D2577" s="24" t="s">
        <v>47</v>
      </c>
      <c r="E2577" s="35">
        <f>6/8</f>
        <v>0.75</v>
      </c>
      <c r="F2577" s="38"/>
      <c r="G2577" s="39">
        <f>1600000/30</f>
        <v>53333.333333333336</v>
      </c>
      <c r="H2577" s="28">
        <f>+G2577*E2577</f>
        <v>40000</v>
      </c>
    </row>
    <row r="2578" spans="2:8" s="12" customFormat="1" ht="15">
      <c r="B2578" s="432" t="s">
        <v>50</v>
      </c>
      <c r="C2578" s="433"/>
      <c r="D2578" s="24" t="s">
        <v>47</v>
      </c>
      <c r="E2578" s="35">
        <f>6/8</f>
        <v>0.75</v>
      </c>
      <c r="F2578" s="38"/>
      <c r="G2578" s="39">
        <f>1200000/30</f>
        <v>40000</v>
      </c>
      <c r="H2578" s="28">
        <f>+G2578*E2578</f>
        <v>30000</v>
      </c>
    </row>
    <row r="2579" spans="2:8" s="12" customFormat="1" ht="15">
      <c r="B2579" s="432"/>
      <c r="C2579" s="433"/>
      <c r="D2579" s="40"/>
      <c r="E2579" s="41"/>
      <c r="F2579" s="32"/>
      <c r="G2579" s="33" t="s">
        <v>51</v>
      </c>
      <c r="H2579" s="34">
        <f>SUM(H2575:H2578)</f>
        <v>70802.083333333343</v>
      </c>
    </row>
    <row r="2580" spans="2:8" s="12" customFormat="1" ht="15">
      <c r="B2580" s="444" t="s">
        <v>52</v>
      </c>
      <c r="C2580" s="445"/>
      <c r="D2580" s="445"/>
      <c r="E2580" s="445"/>
      <c r="F2580" s="445"/>
      <c r="G2580" s="445"/>
      <c r="H2580" s="446"/>
    </row>
    <row r="2581" spans="2:8" s="12" customFormat="1" ht="15">
      <c r="B2581" s="432" t="s">
        <v>45</v>
      </c>
      <c r="C2581" s="433"/>
      <c r="D2581" s="20" t="s">
        <v>16</v>
      </c>
      <c r="E2581" s="21" t="s">
        <v>27</v>
      </c>
      <c r="F2581" s="22" t="s">
        <v>53</v>
      </c>
      <c r="G2581" s="20" t="s">
        <v>29</v>
      </c>
      <c r="H2581" s="23" t="s">
        <v>30</v>
      </c>
    </row>
    <row r="2582" spans="2:8" s="12" customFormat="1" ht="30.75" customHeight="1">
      <c r="B2582" s="432" t="s">
        <v>54</v>
      </c>
      <c r="C2582" s="433"/>
      <c r="D2582" s="24" t="s">
        <v>16</v>
      </c>
      <c r="E2582" s="35">
        <v>0.1</v>
      </c>
      <c r="F2582" s="42">
        <v>85000</v>
      </c>
      <c r="G2582" s="42">
        <v>85000</v>
      </c>
      <c r="H2582" s="28">
        <f>G2582*E2582</f>
        <v>8500</v>
      </c>
    </row>
    <row r="2583" spans="2:8" s="12" customFormat="1" ht="27.75" customHeight="1">
      <c r="B2583" s="432" t="s">
        <v>55</v>
      </c>
      <c r="C2583" s="433"/>
      <c r="D2583" s="24" t="s">
        <v>16</v>
      </c>
      <c r="E2583" s="35">
        <v>0.1</v>
      </c>
      <c r="F2583" s="44">
        <v>170000</v>
      </c>
      <c r="G2583" s="44">
        <v>170000</v>
      </c>
      <c r="H2583" s="28">
        <f>G2583*E2583</f>
        <v>17000</v>
      </c>
    </row>
    <row r="2584" spans="2:8" s="12" customFormat="1" ht="15">
      <c r="B2584" s="432"/>
      <c r="C2584" s="433"/>
      <c r="D2584" s="24"/>
      <c r="E2584" s="43"/>
      <c r="F2584" s="45"/>
      <c r="G2584" s="46"/>
      <c r="H2584" s="28"/>
    </row>
    <row r="2585" spans="2:8" s="12" customFormat="1" ht="15">
      <c r="B2585" s="432"/>
      <c r="C2585" s="433"/>
      <c r="D2585" s="24"/>
      <c r="E2585" s="43"/>
      <c r="F2585" s="45"/>
      <c r="G2585" s="46"/>
      <c r="H2585" s="28"/>
    </row>
    <row r="2586" spans="2:8" s="12" customFormat="1" ht="30">
      <c r="B2586" s="432"/>
      <c r="C2586" s="433"/>
      <c r="D2586" s="47"/>
      <c r="E2586" s="48"/>
      <c r="F2586" s="32"/>
      <c r="G2586" s="33" t="s">
        <v>56</v>
      </c>
      <c r="H2586" s="34">
        <f>SUM(H2582:H2585)</f>
        <v>25500</v>
      </c>
    </row>
    <row r="2587" spans="2:8" s="12" customFormat="1" ht="15">
      <c r="B2587" s="444" t="s">
        <v>57</v>
      </c>
      <c r="C2587" s="445"/>
      <c r="D2587" s="445"/>
      <c r="E2587" s="445"/>
      <c r="F2587" s="445"/>
      <c r="G2587" s="445"/>
      <c r="H2587" s="446"/>
    </row>
    <row r="2588" spans="2:8" s="12" customFormat="1" ht="30">
      <c r="B2588" s="432" t="s">
        <v>45</v>
      </c>
      <c r="C2588" s="433"/>
      <c r="D2588" s="20" t="s">
        <v>16</v>
      </c>
      <c r="E2588" s="21" t="s">
        <v>27</v>
      </c>
      <c r="F2588" s="22" t="s">
        <v>58</v>
      </c>
      <c r="G2588" s="20" t="s">
        <v>29</v>
      </c>
      <c r="H2588" s="23" t="s">
        <v>30</v>
      </c>
    </row>
    <row r="2589" spans="2:8" s="12" customFormat="1" ht="33.75" customHeight="1">
      <c r="B2589" s="432" t="s">
        <v>59</v>
      </c>
      <c r="C2589" s="433"/>
      <c r="D2589" s="24" t="s">
        <v>16</v>
      </c>
      <c r="E2589" s="35">
        <v>0.1</v>
      </c>
      <c r="F2589" s="42">
        <v>180000</v>
      </c>
      <c r="G2589" s="42">
        <v>180000</v>
      </c>
      <c r="H2589" s="28">
        <f>G2589*E2589</f>
        <v>18000</v>
      </c>
    </row>
    <row r="2590" spans="2:8" s="12" customFormat="1" ht="31.5" customHeight="1">
      <c r="B2590" s="432" t="s">
        <v>60</v>
      </c>
      <c r="C2590" s="433"/>
      <c r="D2590" s="24" t="s">
        <v>16</v>
      </c>
      <c r="E2590" s="35">
        <v>0.1</v>
      </c>
      <c r="F2590" s="42">
        <v>6000</v>
      </c>
      <c r="G2590" s="42">
        <v>6000</v>
      </c>
      <c r="H2590" s="28">
        <f>G2590*E2590</f>
        <v>600</v>
      </c>
    </row>
    <row r="2591" spans="2:8" s="12" customFormat="1" ht="15">
      <c r="B2591" s="49"/>
      <c r="C2591" s="50"/>
      <c r="D2591" s="24"/>
      <c r="E2591" s="35"/>
      <c r="F2591" s="51"/>
      <c r="G2591" s="52"/>
      <c r="H2591" s="28"/>
    </row>
    <row r="2592" spans="2:8" s="12" customFormat="1" ht="15">
      <c r="B2592" s="432"/>
      <c r="C2592" s="436"/>
      <c r="D2592" s="20"/>
      <c r="E2592" s="35"/>
      <c r="F2592" s="51"/>
      <c r="G2592" s="52"/>
      <c r="H2592" s="28"/>
    </row>
    <row r="2593" spans="2:9" s="12" customFormat="1" ht="15">
      <c r="B2593" s="432"/>
      <c r="C2593" s="436"/>
      <c r="D2593" s="20"/>
      <c r="E2593" s="53"/>
      <c r="F2593" s="437" t="s">
        <v>61</v>
      </c>
      <c r="G2593" s="438"/>
      <c r="H2593" s="54">
        <f>SUM(H2589:H2592)</f>
        <v>18600</v>
      </c>
      <c r="I2593" s="55">
        <f>H2593+H2586+H2579</f>
        <v>114902.08333333334</v>
      </c>
    </row>
    <row r="2594" spans="2:9" s="14" customFormat="1" ht="15">
      <c r="B2594" s="439" t="s">
        <v>62</v>
      </c>
      <c r="C2594" s="440"/>
      <c r="D2594" s="440"/>
      <c r="E2594" s="440"/>
      <c r="F2594" s="440"/>
      <c r="G2594" s="441"/>
      <c r="H2594" s="56">
        <f>H2593+H2586+H2579+H2572</f>
        <v>873902.08333333337</v>
      </c>
    </row>
    <row r="2595" spans="2:9" s="12" customFormat="1" ht="15">
      <c r="B2595" s="57"/>
      <c r="C2595" s="442"/>
      <c r="D2595" s="442"/>
      <c r="E2595" s="442"/>
      <c r="F2595" s="442"/>
      <c r="G2595" s="442"/>
      <c r="H2595" s="443"/>
    </row>
    <row r="2596" spans="2:9" s="14" customFormat="1" ht="15">
      <c r="B2596" s="432" t="s">
        <v>63</v>
      </c>
      <c r="C2596" s="433"/>
      <c r="D2596" s="58"/>
      <c r="E2596" s="434" t="s">
        <v>64</v>
      </c>
      <c r="F2596" s="435"/>
      <c r="G2596" s="59">
        <v>0.08</v>
      </c>
      <c r="H2596" s="60">
        <f>G2596*H2594</f>
        <v>69912.166666666672</v>
      </c>
    </row>
    <row r="2597" spans="2:9" s="14" customFormat="1" ht="15">
      <c r="B2597" s="432" t="s">
        <v>65</v>
      </c>
      <c r="C2597" s="433"/>
      <c r="D2597" s="58"/>
      <c r="E2597" s="434" t="s">
        <v>64</v>
      </c>
      <c r="F2597" s="435"/>
      <c r="G2597" s="59">
        <v>0.03</v>
      </c>
      <c r="H2597" s="60">
        <f>H2594*G2597</f>
        <v>26217.0625</v>
      </c>
    </row>
    <row r="2598" spans="2:9" s="14" customFormat="1" ht="15">
      <c r="B2598" s="432" t="s">
        <v>66</v>
      </c>
      <c r="C2598" s="433"/>
      <c r="D2598" s="58"/>
      <c r="E2598" s="434" t="s">
        <v>64</v>
      </c>
      <c r="F2598" s="435"/>
      <c r="G2598" s="59">
        <v>0.05</v>
      </c>
      <c r="H2598" s="60">
        <f>G2598*H2594</f>
        <v>43695.104166666672</v>
      </c>
    </row>
    <row r="2599" spans="2:9" s="12" customFormat="1" ht="15">
      <c r="B2599" s="429" t="s">
        <v>67</v>
      </c>
      <c r="C2599" s="430"/>
      <c r="D2599" s="430"/>
      <c r="E2599" s="430"/>
      <c r="F2599" s="430"/>
      <c r="G2599" s="431"/>
      <c r="H2599" s="61">
        <f>+H2598+H2597+H2596+H2594</f>
        <v>1013726.4166666667</v>
      </c>
    </row>
  </sheetData>
  <mergeCells count="2667">
    <mergeCell ref="B3:G3"/>
    <mergeCell ref="B4:G4"/>
    <mergeCell ref="B6:H6"/>
    <mergeCell ref="B7:C7"/>
    <mergeCell ref="B8:C8"/>
    <mergeCell ref="B9:C9"/>
    <mergeCell ref="B22:C22"/>
    <mergeCell ref="B23:C23"/>
    <mergeCell ref="B24:C24"/>
    <mergeCell ref="B25:C25"/>
    <mergeCell ref="B26:C26"/>
    <mergeCell ref="B27:C27"/>
    <mergeCell ref="B16:C16"/>
    <mergeCell ref="B17:C17"/>
    <mergeCell ref="B18:C18"/>
    <mergeCell ref="B19:C19"/>
    <mergeCell ref="B20:C20"/>
    <mergeCell ref="B21:H21"/>
    <mergeCell ref="B10:C10"/>
    <mergeCell ref="B11:C11"/>
    <mergeCell ref="B12:C12"/>
    <mergeCell ref="B13:C13"/>
    <mergeCell ref="B14:C14"/>
    <mergeCell ref="B15:C15"/>
    <mergeCell ref="B41:C41"/>
    <mergeCell ref="F41:G41"/>
    <mergeCell ref="B42:G42"/>
    <mergeCell ref="C43:H43"/>
    <mergeCell ref="B44:C44"/>
    <mergeCell ref="E44:F44"/>
    <mergeCell ref="B34:C34"/>
    <mergeCell ref="B35:H35"/>
    <mergeCell ref="B36:C36"/>
    <mergeCell ref="B37:C37"/>
    <mergeCell ref="B38:C38"/>
    <mergeCell ref="B40:C40"/>
    <mergeCell ref="B28:H28"/>
    <mergeCell ref="B29:C29"/>
    <mergeCell ref="B30:C30"/>
    <mergeCell ref="B31:C31"/>
    <mergeCell ref="B32:C32"/>
    <mergeCell ref="B33:C33"/>
    <mergeCell ref="B57:C57"/>
    <mergeCell ref="B58:C58"/>
    <mergeCell ref="B59:C59"/>
    <mergeCell ref="B60:C60"/>
    <mergeCell ref="B61:C61"/>
    <mergeCell ref="B62:C62"/>
    <mergeCell ref="B50:G50"/>
    <mergeCell ref="B52:H52"/>
    <mergeCell ref="B53:C53"/>
    <mergeCell ref="B54:C54"/>
    <mergeCell ref="B55:C55"/>
    <mergeCell ref="B56:C56"/>
    <mergeCell ref="B45:C45"/>
    <mergeCell ref="E45:F45"/>
    <mergeCell ref="B46:C46"/>
    <mergeCell ref="E46:F46"/>
    <mergeCell ref="B47:G47"/>
    <mergeCell ref="B49:G49"/>
    <mergeCell ref="B75:C75"/>
    <mergeCell ref="B76:C76"/>
    <mergeCell ref="B77:C77"/>
    <mergeCell ref="B78:C78"/>
    <mergeCell ref="B79:H79"/>
    <mergeCell ref="B80:C80"/>
    <mergeCell ref="B69:C69"/>
    <mergeCell ref="B70:C70"/>
    <mergeCell ref="B71:C71"/>
    <mergeCell ref="B72:H72"/>
    <mergeCell ref="B73:C73"/>
    <mergeCell ref="B74:C74"/>
    <mergeCell ref="B63:C63"/>
    <mergeCell ref="B64:C64"/>
    <mergeCell ref="B65:H65"/>
    <mergeCell ref="B66:C66"/>
    <mergeCell ref="B67:C67"/>
    <mergeCell ref="B68:C68"/>
    <mergeCell ref="B91:G91"/>
    <mergeCell ref="B93:G93"/>
    <mergeCell ref="B94:G94"/>
    <mergeCell ref="B96:H96"/>
    <mergeCell ref="B97:C97"/>
    <mergeCell ref="B98:C98"/>
    <mergeCell ref="C87:H87"/>
    <mergeCell ref="B88:C88"/>
    <mergeCell ref="E88:F88"/>
    <mergeCell ref="B89:C89"/>
    <mergeCell ref="E89:F89"/>
    <mergeCell ref="B90:C90"/>
    <mergeCell ref="E90:F90"/>
    <mergeCell ref="B81:C81"/>
    <mergeCell ref="B82:C82"/>
    <mergeCell ref="B84:C84"/>
    <mergeCell ref="B85:C85"/>
    <mergeCell ref="F85:G85"/>
    <mergeCell ref="B86:G86"/>
    <mergeCell ref="B111:C111"/>
    <mergeCell ref="B112:C112"/>
    <mergeCell ref="B113:C113"/>
    <mergeCell ref="B114:C114"/>
    <mergeCell ref="B115:C115"/>
    <mergeCell ref="B116:H116"/>
    <mergeCell ref="B105:C105"/>
    <mergeCell ref="B106:C106"/>
    <mergeCell ref="B107:C107"/>
    <mergeCell ref="B108:C108"/>
    <mergeCell ref="B109:H109"/>
    <mergeCell ref="B110:C110"/>
    <mergeCell ref="B99:C99"/>
    <mergeCell ref="B100:C100"/>
    <mergeCell ref="B101:C101"/>
    <mergeCell ref="B102:C102"/>
    <mergeCell ref="B103:C103"/>
    <mergeCell ref="B104:C104"/>
    <mergeCell ref="B130:G130"/>
    <mergeCell ref="C131:H131"/>
    <mergeCell ref="B132:C132"/>
    <mergeCell ref="E132:F132"/>
    <mergeCell ref="B133:C133"/>
    <mergeCell ref="E133:F133"/>
    <mergeCell ref="B123:H123"/>
    <mergeCell ref="B124:C124"/>
    <mergeCell ref="B125:C125"/>
    <mergeCell ref="B126:C126"/>
    <mergeCell ref="B128:C128"/>
    <mergeCell ref="B129:C129"/>
    <mergeCell ref="F129:G129"/>
    <mergeCell ref="B117:C117"/>
    <mergeCell ref="B118:C118"/>
    <mergeCell ref="B119:C119"/>
    <mergeCell ref="B120:C120"/>
    <mergeCell ref="B121:C121"/>
    <mergeCell ref="B122:C122"/>
    <mergeCell ref="B147:C147"/>
    <mergeCell ref="B148:C148"/>
    <mergeCell ref="B149:C149"/>
    <mergeCell ref="B150:C150"/>
    <mergeCell ref="B151:C151"/>
    <mergeCell ref="B152:C152"/>
    <mergeCell ref="B141:C141"/>
    <mergeCell ref="B142:C142"/>
    <mergeCell ref="B143:C143"/>
    <mergeCell ref="B144:C144"/>
    <mergeCell ref="B145:C145"/>
    <mergeCell ref="B146:C146"/>
    <mergeCell ref="B134:C134"/>
    <mergeCell ref="E134:F134"/>
    <mergeCell ref="B135:G135"/>
    <mergeCell ref="B137:G137"/>
    <mergeCell ref="B138:G138"/>
    <mergeCell ref="B140:H140"/>
    <mergeCell ref="B165:C165"/>
    <mergeCell ref="B166:C166"/>
    <mergeCell ref="B167:H167"/>
    <mergeCell ref="B168:C168"/>
    <mergeCell ref="B169:C169"/>
    <mergeCell ref="B170:C170"/>
    <mergeCell ref="B159:C159"/>
    <mergeCell ref="B160:H160"/>
    <mergeCell ref="B161:C161"/>
    <mergeCell ref="B162:C162"/>
    <mergeCell ref="B163:C163"/>
    <mergeCell ref="B164:C164"/>
    <mergeCell ref="B153:H153"/>
    <mergeCell ref="B154:C154"/>
    <mergeCell ref="B155:C155"/>
    <mergeCell ref="B156:C156"/>
    <mergeCell ref="B157:C157"/>
    <mergeCell ref="B158:C158"/>
    <mergeCell ref="B182:G182"/>
    <mergeCell ref="B184:H184"/>
    <mergeCell ref="B185:C185"/>
    <mergeCell ref="B186:C186"/>
    <mergeCell ref="B187:C187"/>
    <mergeCell ref="B188:C188"/>
    <mergeCell ref="B177:C177"/>
    <mergeCell ref="E177:F177"/>
    <mergeCell ref="B178:C178"/>
    <mergeCell ref="E178:F178"/>
    <mergeCell ref="B179:G179"/>
    <mergeCell ref="B181:G181"/>
    <mergeCell ref="B172:C172"/>
    <mergeCell ref="B173:C173"/>
    <mergeCell ref="F173:G173"/>
    <mergeCell ref="B174:G174"/>
    <mergeCell ref="C175:H175"/>
    <mergeCell ref="B176:C176"/>
    <mergeCell ref="E176:F176"/>
    <mergeCell ref="B201:C201"/>
    <mergeCell ref="B202:C202"/>
    <mergeCell ref="B203:C203"/>
    <mergeCell ref="B204:H204"/>
    <mergeCell ref="B205:C205"/>
    <mergeCell ref="B206:C206"/>
    <mergeCell ref="B195:C195"/>
    <mergeCell ref="B196:C196"/>
    <mergeCell ref="B197:H197"/>
    <mergeCell ref="B198:C198"/>
    <mergeCell ref="B199:C199"/>
    <mergeCell ref="B200:C200"/>
    <mergeCell ref="B189:C189"/>
    <mergeCell ref="B190:C190"/>
    <mergeCell ref="B191:C191"/>
    <mergeCell ref="B192:C192"/>
    <mergeCell ref="B193:C193"/>
    <mergeCell ref="B194:C194"/>
    <mergeCell ref="C219:H219"/>
    <mergeCell ref="B220:C220"/>
    <mergeCell ref="E220:F220"/>
    <mergeCell ref="B221:C221"/>
    <mergeCell ref="E221:F221"/>
    <mergeCell ref="B222:C222"/>
    <mergeCell ref="E222:F222"/>
    <mergeCell ref="B213:C213"/>
    <mergeCell ref="B214:C214"/>
    <mergeCell ref="B216:C216"/>
    <mergeCell ref="B217:C217"/>
    <mergeCell ref="F217:G217"/>
    <mergeCell ref="B218:G218"/>
    <mergeCell ref="B207:C207"/>
    <mergeCell ref="B208:C208"/>
    <mergeCell ref="B209:C209"/>
    <mergeCell ref="B210:C210"/>
    <mergeCell ref="B211:H211"/>
    <mergeCell ref="B212:C212"/>
    <mergeCell ref="B237:C237"/>
    <mergeCell ref="B238:C238"/>
    <mergeCell ref="B239:C239"/>
    <mergeCell ref="B240:C240"/>
    <mergeCell ref="B241:H241"/>
    <mergeCell ref="B242:C242"/>
    <mergeCell ref="B231:C231"/>
    <mergeCell ref="B232:C232"/>
    <mergeCell ref="B233:C233"/>
    <mergeCell ref="B234:C234"/>
    <mergeCell ref="B235:C235"/>
    <mergeCell ref="B236:C236"/>
    <mergeCell ref="B223:G223"/>
    <mergeCell ref="B225:G225"/>
    <mergeCell ref="B226:G226"/>
    <mergeCell ref="B228:H228"/>
    <mergeCell ref="B229:C229"/>
    <mergeCell ref="B230:C230"/>
    <mergeCell ref="B255:H255"/>
    <mergeCell ref="B256:C256"/>
    <mergeCell ref="B257:C257"/>
    <mergeCell ref="B258:C258"/>
    <mergeCell ref="B260:C260"/>
    <mergeCell ref="B261:C261"/>
    <mergeCell ref="F261:G261"/>
    <mergeCell ref="B249:C249"/>
    <mergeCell ref="B250:C250"/>
    <mergeCell ref="B251:C251"/>
    <mergeCell ref="B252:C252"/>
    <mergeCell ref="B253:C253"/>
    <mergeCell ref="B254:C254"/>
    <mergeCell ref="B243:C243"/>
    <mergeCell ref="B244:C244"/>
    <mergeCell ref="B245:C245"/>
    <mergeCell ref="B246:C246"/>
    <mergeCell ref="B247:C247"/>
    <mergeCell ref="B248:H248"/>
    <mergeCell ref="B273:C273"/>
    <mergeCell ref="B274:C274"/>
    <mergeCell ref="B275:C275"/>
    <mergeCell ref="B276:C276"/>
    <mergeCell ref="B277:C277"/>
    <mergeCell ref="B278:C278"/>
    <mergeCell ref="B266:C266"/>
    <mergeCell ref="E266:F266"/>
    <mergeCell ref="B267:G267"/>
    <mergeCell ref="B269:G269"/>
    <mergeCell ref="B270:G270"/>
    <mergeCell ref="B272:H272"/>
    <mergeCell ref="B262:G262"/>
    <mergeCell ref="C263:H263"/>
    <mergeCell ref="B264:C264"/>
    <mergeCell ref="E264:F264"/>
    <mergeCell ref="B265:C265"/>
    <mergeCell ref="E265:F265"/>
    <mergeCell ref="B291:C291"/>
    <mergeCell ref="B292:H292"/>
    <mergeCell ref="B293:C293"/>
    <mergeCell ref="B294:C294"/>
    <mergeCell ref="B295:C295"/>
    <mergeCell ref="B296:C296"/>
    <mergeCell ref="B285:H285"/>
    <mergeCell ref="B286:C286"/>
    <mergeCell ref="B287:C287"/>
    <mergeCell ref="B288:C288"/>
    <mergeCell ref="B289:C289"/>
    <mergeCell ref="B290:C290"/>
    <mergeCell ref="B279:C279"/>
    <mergeCell ref="B280:C280"/>
    <mergeCell ref="B281:C281"/>
    <mergeCell ref="B282:C282"/>
    <mergeCell ref="B283:C283"/>
    <mergeCell ref="B284:C284"/>
    <mergeCell ref="B309:C309"/>
    <mergeCell ref="E309:F309"/>
    <mergeCell ref="B310:C310"/>
    <mergeCell ref="E310:F310"/>
    <mergeCell ref="B311:G311"/>
    <mergeCell ref="B313:G313"/>
    <mergeCell ref="B304:C304"/>
    <mergeCell ref="B305:C305"/>
    <mergeCell ref="F305:G305"/>
    <mergeCell ref="B306:G306"/>
    <mergeCell ref="C307:H307"/>
    <mergeCell ref="B308:C308"/>
    <mergeCell ref="E308:F308"/>
    <mergeCell ref="B297:C297"/>
    <mergeCell ref="B298:C298"/>
    <mergeCell ref="B299:H299"/>
    <mergeCell ref="B300:C300"/>
    <mergeCell ref="B301:C301"/>
    <mergeCell ref="B302:C302"/>
    <mergeCell ref="B327:H327"/>
    <mergeCell ref="B328:C328"/>
    <mergeCell ref="B329:C329"/>
    <mergeCell ref="B330:C330"/>
    <mergeCell ref="B331:C331"/>
    <mergeCell ref="B332:C332"/>
    <mergeCell ref="B321:C321"/>
    <mergeCell ref="B322:C322"/>
    <mergeCell ref="B323:C323"/>
    <mergeCell ref="B324:C324"/>
    <mergeCell ref="B325:C325"/>
    <mergeCell ref="B326:C326"/>
    <mergeCell ref="B314:G314"/>
    <mergeCell ref="B316:H316"/>
    <mergeCell ref="B317:C317"/>
    <mergeCell ref="B318:C318"/>
    <mergeCell ref="B319:C319"/>
    <mergeCell ref="B320:H320"/>
    <mergeCell ref="B344:C344"/>
    <mergeCell ref="E344:F344"/>
    <mergeCell ref="B345:C345"/>
    <mergeCell ref="E345:F345"/>
    <mergeCell ref="B346:G346"/>
    <mergeCell ref="B348:G348"/>
    <mergeCell ref="B340:C340"/>
    <mergeCell ref="F340:G340"/>
    <mergeCell ref="B341:G341"/>
    <mergeCell ref="C342:H342"/>
    <mergeCell ref="B343:C343"/>
    <mergeCell ref="E343:F343"/>
    <mergeCell ref="B333:C333"/>
    <mergeCell ref="B334:H334"/>
    <mergeCell ref="B335:C335"/>
    <mergeCell ref="B336:C336"/>
    <mergeCell ref="B337:C337"/>
    <mergeCell ref="B339:C339"/>
    <mergeCell ref="B362:H362"/>
    <mergeCell ref="B363:C363"/>
    <mergeCell ref="B364:C364"/>
    <mergeCell ref="B365:C365"/>
    <mergeCell ref="B366:C366"/>
    <mergeCell ref="B367:C367"/>
    <mergeCell ref="B356:C356"/>
    <mergeCell ref="B357:C357"/>
    <mergeCell ref="B358:C358"/>
    <mergeCell ref="B359:C359"/>
    <mergeCell ref="B360:C360"/>
    <mergeCell ref="B361:C361"/>
    <mergeCell ref="B349:G349"/>
    <mergeCell ref="B351:H351"/>
    <mergeCell ref="B352:C352"/>
    <mergeCell ref="B353:C353"/>
    <mergeCell ref="B354:C354"/>
    <mergeCell ref="B355:H355"/>
    <mergeCell ref="B379:C379"/>
    <mergeCell ref="E379:F379"/>
    <mergeCell ref="B380:C380"/>
    <mergeCell ref="E380:F380"/>
    <mergeCell ref="B381:G381"/>
    <mergeCell ref="B383:G383"/>
    <mergeCell ref="B375:C375"/>
    <mergeCell ref="F375:G375"/>
    <mergeCell ref="B376:G376"/>
    <mergeCell ref="C377:H377"/>
    <mergeCell ref="B378:C378"/>
    <mergeCell ref="E378:F378"/>
    <mergeCell ref="B368:C368"/>
    <mergeCell ref="B369:H369"/>
    <mergeCell ref="B370:C370"/>
    <mergeCell ref="B371:C371"/>
    <mergeCell ref="B372:C372"/>
    <mergeCell ref="B374:C374"/>
    <mergeCell ref="B397:C397"/>
    <mergeCell ref="B398:C398"/>
    <mergeCell ref="B399:C399"/>
    <mergeCell ref="B400:C400"/>
    <mergeCell ref="B401:C401"/>
    <mergeCell ref="B402:H402"/>
    <mergeCell ref="B391:C391"/>
    <mergeCell ref="B392:C392"/>
    <mergeCell ref="B393:C393"/>
    <mergeCell ref="B394:C394"/>
    <mergeCell ref="B395:H395"/>
    <mergeCell ref="B396:C396"/>
    <mergeCell ref="B384:G384"/>
    <mergeCell ref="B386:H386"/>
    <mergeCell ref="B387:C387"/>
    <mergeCell ref="B388:C388"/>
    <mergeCell ref="B389:C389"/>
    <mergeCell ref="B390:C390"/>
    <mergeCell ref="B416:G416"/>
    <mergeCell ref="C417:H417"/>
    <mergeCell ref="B418:C418"/>
    <mergeCell ref="E418:F418"/>
    <mergeCell ref="B419:C419"/>
    <mergeCell ref="E419:F419"/>
    <mergeCell ref="B409:H409"/>
    <mergeCell ref="B410:C410"/>
    <mergeCell ref="B411:C411"/>
    <mergeCell ref="B412:C412"/>
    <mergeCell ref="B414:C414"/>
    <mergeCell ref="B415:C415"/>
    <mergeCell ref="F415:G415"/>
    <mergeCell ref="B403:C403"/>
    <mergeCell ref="B404:C404"/>
    <mergeCell ref="B405:C405"/>
    <mergeCell ref="B406:C406"/>
    <mergeCell ref="B407:C407"/>
    <mergeCell ref="B408:C408"/>
    <mergeCell ref="B433:C433"/>
    <mergeCell ref="B434:C434"/>
    <mergeCell ref="B435:H435"/>
    <mergeCell ref="B436:C436"/>
    <mergeCell ref="B437:C437"/>
    <mergeCell ref="B438:C438"/>
    <mergeCell ref="B427:C427"/>
    <mergeCell ref="B428:C428"/>
    <mergeCell ref="B429:C429"/>
    <mergeCell ref="B430:C430"/>
    <mergeCell ref="B431:C431"/>
    <mergeCell ref="B432:C432"/>
    <mergeCell ref="B420:C420"/>
    <mergeCell ref="E420:F420"/>
    <mergeCell ref="B421:G421"/>
    <mergeCell ref="B423:G423"/>
    <mergeCell ref="B424:G424"/>
    <mergeCell ref="B426:H426"/>
    <mergeCell ref="B451:C451"/>
    <mergeCell ref="B452:C452"/>
    <mergeCell ref="B454:C454"/>
    <mergeCell ref="B455:C455"/>
    <mergeCell ref="F455:G455"/>
    <mergeCell ref="B456:G456"/>
    <mergeCell ref="B445:C445"/>
    <mergeCell ref="B446:C446"/>
    <mergeCell ref="B447:C447"/>
    <mergeCell ref="B448:C448"/>
    <mergeCell ref="B449:H449"/>
    <mergeCell ref="B450:C450"/>
    <mergeCell ref="B439:C439"/>
    <mergeCell ref="B440:C440"/>
    <mergeCell ref="B441:C441"/>
    <mergeCell ref="B442:H442"/>
    <mergeCell ref="B443:C443"/>
    <mergeCell ref="B444:C444"/>
    <mergeCell ref="B469:C469"/>
    <mergeCell ref="B470:H470"/>
    <mergeCell ref="B471:C471"/>
    <mergeCell ref="B472:C472"/>
    <mergeCell ref="B473:C473"/>
    <mergeCell ref="B474:C474"/>
    <mergeCell ref="B461:G461"/>
    <mergeCell ref="B463:G463"/>
    <mergeCell ref="B464:G464"/>
    <mergeCell ref="B466:H466"/>
    <mergeCell ref="B467:C467"/>
    <mergeCell ref="B468:C468"/>
    <mergeCell ref="C457:H457"/>
    <mergeCell ref="B458:C458"/>
    <mergeCell ref="E458:F458"/>
    <mergeCell ref="B459:C459"/>
    <mergeCell ref="E459:F459"/>
    <mergeCell ref="B460:C460"/>
    <mergeCell ref="E460:F460"/>
    <mergeCell ref="B487:C487"/>
    <mergeCell ref="B489:C489"/>
    <mergeCell ref="B490:C490"/>
    <mergeCell ref="F490:G490"/>
    <mergeCell ref="B491:G491"/>
    <mergeCell ref="C492:H492"/>
    <mergeCell ref="B481:C481"/>
    <mergeCell ref="B482:C482"/>
    <mergeCell ref="B483:C483"/>
    <mergeCell ref="B484:H484"/>
    <mergeCell ref="B485:C485"/>
    <mergeCell ref="B486:C486"/>
    <mergeCell ref="B475:C475"/>
    <mergeCell ref="B476:C476"/>
    <mergeCell ref="B477:H477"/>
    <mergeCell ref="B478:C478"/>
    <mergeCell ref="B479:C479"/>
    <mergeCell ref="B480:C480"/>
    <mergeCell ref="B504:C504"/>
    <mergeCell ref="B505:C505"/>
    <mergeCell ref="B506:C506"/>
    <mergeCell ref="B507:C507"/>
    <mergeCell ref="B508:C508"/>
    <mergeCell ref="B509:C509"/>
    <mergeCell ref="B496:G496"/>
    <mergeCell ref="B498:G498"/>
    <mergeCell ref="B499:G499"/>
    <mergeCell ref="B501:H501"/>
    <mergeCell ref="B502:C502"/>
    <mergeCell ref="B503:C503"/>
    <mergeCell ref="B493:C493"/>
    <mergeCell ref="E493:F493"/>
    <mergeCell ref="B494:C494"/>
    <mergeCell ref="E494:F494"/>
    <mergeCell ref="B495:C495"/>
    <mergeCell ref="E495:F495"/>
    <mergeCell ref="B522:C522"/>
    <mergeCell ref="B523:C523"/>
    <mergeCell ref="B524:C524"/>
    <mergeCell ref="B525:C525"/>
    <mergeCell ref="B526:C526"/>
    <mergeCell ref="B527:C527"/>
    <mergeCell ref="B516:C516"/>
    <mergeCell ref="B517:C517"/>
    <mergeCell ref="B518:C518"/>
    <mergeCell ref="B519:C519"/>
    <mergeCell ref="B520:C520"/>
    <mergeCell ref="B521:H521"/>
    <mergeCell ref="B510:C510"/>
    <mergeCell ref="B511:C511"/>
    <mergeCell ref="B512:C512"/>
    <mergeCell ref="B513:C513"/>
    <mergeCell ref="B514:H514"/>
    <mergeCell ref="B515:C515"/>
    <mergeCell ref="B539:C539"/>
    <mergeCell ref="E539:F539"/>
    <mergeCell ref="B540:G540"/>
    <mergeCell ref="B542:G542"/>
    <mergeCell ref="B543:G543"/>
    <mergeCell ref="B545:H545"/>
    <mergeCell ref="B535:G535"/>
    <mergeCell ref="C536:H536"/>
    <mergeCell ref="B537:C537"/>
    <mergeCell ref="E537:F537"/>
    <mergeCell ref="B538:C538"/>
    <mergeCell ref="E538:F538"/>
    <mergeCell ref="B528:H528"/>
    <mergeCell ref="B529:C529"/>
    <mergeCell ref="B530:C530"/>
    <mergeCell ref="B531:C531"/>
    <mergeCell ref="B533:C533"/>
    <mergeCell ref="B534:C534"/>
    <mergeCell ref="F534:G534"/>
    <mergeCell ref="B558:C558"/>
    <mergeCell ref="B559:C559"/>
    <mergeCell ref="B560:C560"/>
    <mergeCell ref="B561:C561"/>
    <mergeCell ref="B562:C562"/>
    <mergeCell ref="B563:C563"/>
    <mergeCell ref="B552:C552"/>
    <mergeCell ref="B553:C553"/>
    <mergeCell ref="B554:C554"/>
    <mergeCell ref="B555:C555"/>
    <mergeCell ref="B556:C556"/>
    <mergeCell ref="B557:H557"/>
    <mergeCell ref="B546:C546"/>
    <mergeCell ref="B547:C547"/>
    <mergeCell ref="B548:C548"/>
    <mergeCell ref="B549:C549"/>
    <mergeCell ref="B550:H550"/>
    <mergeCell ref="B551:C551"/>
    <mergeCell ref="B575:C575"/>
    <mergeCell ref="E575:F575"/>
    <mergeCell ref="B576:G576"/>
    <mergeCell ref="B578:G578"/>
    <mergeCell ref="B579:G579"/>
    <mergeCell ref="B581:H581"/>
    <mergeCell ref="B571:G571"/>
    <mergeCell ref="C572:H572"/>
    <mergeCell ref="B573:C573"/>
    <mergeCell ref="E573:F573"/>
    <mergeCell ref="B574:C574"/>
    <mergeCell ref="E574:F574"/>
    <mergeCell ref="B564:H564"/>
    <mergeCell ref="B565:C565"/>
    <mergeCell ref="B566:C566"/>
    <mergeCell ref="B567:C567"/>
    <mergeCell ref="B569:C569"/>
    <mergeCell ref="B570:C570"/>
    <mergeCell ref="F570:G570"/>
    <mergeCell ref="B594:C594"/>
    <mergeCell ref="B595:C595"/>
    <mergeCell ref="B596:C596"/>
    <mergeCell ref="B597:C597"/>
    <mergeCell ref="B598:C598"/>
    <mergeCell ref="B599:C599"/>
    <mergeCell ref="B588:C588"/>
    <mergeCell ref="B589:C589"/>
    <mergeCell ref="B590:C590"/>
    <mergeCell ref="B591:C591"/>
    <mergeCell ref="B592:C592"/>
    <mergeCell ref="B593:H593"/>
    <mergeCell ref="B582:C582"/>
    <mergeCell ref="B583:C583"/>
    <mergeCell ref="B584:C584"/>
    <mergeCell ref="B585:C585"/>
    <mergeCell ref="B586:H586"/>
    <mergeCell ref="B587:C587"/>
    <mergeCell ref="B611:C611"/>
    <mergeCell ref="E611:F611"/>
    <mergeCell ref="B612:G612"/>
    <mergeCell ref="B614:G614"/>
    <mergeCell ref="B615:G615"/>
    <mergeCell ref="B617:H617"/>
    <mergeCell ref="B607:G607"/>
    <mergeCell ref="C608:H608"/>
    <mergeCell ref="B609:C609"/>
    <mergeCell ref="E609:F609"/>
    <mergeCell ref="B610:C610"/>
    <mergeCell ref="E610:F610"/>
    <mergeCell ref="B600:H600"/>
    <mergeCell ref="B601:C601"/>
    <mergeCell ref="B602:C602"/>
    <mergeCell ref="B603:C603"/>
    <mergeCell ref="B605:C605"/>
    <mergeCell ref="B606:C606"/>
    <mergeCell ref="F606:G606"/>
    <mergeCell ref="B630:C630"/>
    <mergeCell ref="B631:C631"/>
    <mergeCell ref="B632:C632"/>
    <mergeCell ref="B633:C633"/>
    <mergeCell ref="B634:C634"/>
    <mergeCell ref="B635:C635"/>
    <mergeCell ref="B624:C624"/>
    <mergeCell ref="B625:C625"/>
    <mergeCell ref="B626:C626"/>
    <mergeCell ref="B627:C627"/>
    <mergeCell ref="B628:C628"/>
    <mergeCell ref="B629:H629"/>
    <mergeCell ref="B618:C618"/>
    <mergeCell ref="B619:C619"/>
    <mergeCell ref="B620:C620"/>
    <mergeCell ref="B621:C621"/>
    <mergeCell ref="B622:H622"/>
    <mergeCell ref="B623:C623"/>
    <mergeCell ref="B647:C647"/>
    <mergeCell ref="E647:F647"/>
    <mergeCell ref="B648:G648"/>
    <mergeCell ref="B650:G650"/>
    <mergeCell ref="B651:G651"/>
    <mergeCell ref="B653:H653"/>
    <mergeCell ref="B643:G643"/>
    <mergeCell ref="C644:H644"/>
    <mergeCell ref="B645:C645"/>
    <mergeCell ref="E645:F645"/>
    <mergeCell ref="B646:C646"/>
    <mergeCell ref="E646:F646"/>
    <mergeCell ref="B636:H636"/>
    <mergeCell ref="B637:C637"/>
    <mergeCell ref="B638:C638"/>
    <mergeCell ref="B639:C639"/>
    <mergeCell ref="B641:C641"/>
    <mergeCell ref="B642:C642"/>
    <mergeCell ref="F642:G642"/>
    <mergeCell ref="B666:C666"/>
    <mergeCell ref="B667:C667"/>
    <mergeCell ref="B668:C668"/>
    <mergeCell ref="B669:C669"/>
    <mergeCell ref="B670:C670"/>
    <mergeCell ref="B671:C671"/>
    <mergeCell ref="B660:C660"/>
    <mergeCell ref="B661:C661"/>
    <mergeCell ref="B662:C662"/>
    <mergeCell ref="B663:C663"/>
    <mergeCell ref="B664:C664"/>
    <mergeCell ref="B665:H665"/>
    <mergeCell ref="B654:C654"/>
    <mergeCell ref="B655:C655"/>
    <mergeCell ref="B656:C656"/>
    <mergeCell ref="B657:C657"/>
    <mergeCell ref="B658:H658"/>
    <mergeCell ref="B659:C659"/>
    <mergeCell ref="B683:C683"/>
    <mergeCell ref="E683:F683"/>
    <mergeCell ref="B684:G684"/>
    <mergeCell ref="B686:G686"/>
    <mergeCell ref="B687:G687"/>
    <mergeCell ref="B689:H689"/>
    <mergeCell ref="B679:G679"/>
    <mergeCell ref="C680:H680"/>
    <mergeCell ref="B681:C681"/>
    <mergeCell ref="E681:F681"/>
    <mergeCell ref="B682:C682"/>
    <mergeCell ref="E682:F682"/>
    <mergeCell ref="B672:H672"/>
    <mergeCell ref="B673:C673"/>
    <mergeCell ref="B674:C674"/>
    <mergeCell ref="B675:C675"/>
    <mergeCell ref="B677:C677"/>
    <mergeCell ref="B678:C678"/>
    <mergeCell ref="F678:G678"/>
    <mergeCell ref="B702:H702"/>
    <mergeCell ref="B703:C703"/>
    <mergeCell ref="B704:C704"/>
    <mergeCell ref="B705:C705"/>
    <mergeCell ref="B706:C706"/>
    <mergeCell ref="B707:C707"/>
    <mergeCell ref="B696:C696"/>
    <mergeCell ref="B697:C697"/>
    <mergeCell ref="B698:C698"/>
    <mergeCell ref="B699:C699"/>
    <mergeCell ref="B700:C700"/>
    <mergeCell ref="B701:C701"/>
    <mergeCell ref="B690:C690"/>
    <mergeCell ref="B691:C691"/>
    <mergeCell ref="B692:C692"/>
    <mergeCell ref="B693:C693"/>
    <mergeCell ref="B694:C694"/>
    <mergeCell ref="B695:C695"/>
    <mergeCell ref="B721:C721"/>
    <mergeCell ref="B722:C722"/>
    <mergeCell ref="F722:G722"/>
    <mergeCell ref="B723:G723"/>
    <mergeCell ref="C724:H724"/>
    <mergeCell ref="B725:C725"/>
    <mergeCell ref="E725:F725"/>
    <mergeCell ref="B714:C714"/>
    <mergeCell ref="B715:C715"/>
    <mergeCell ref="B716:H716"/>
    <mergeCell ref="B717:C717"/>
    <mergeCell ref="B718:C718"/>
    <mergeCell ref="B719:C719"/>
    <mergeCell ref="B708:C708"/>
    <mergeCell ref="B709:H709"/>
    <mergeCell ref="B710:C710"/>
    <mergeCell ref="B711:C711"/>
    <mergeCell ref="B712:C712"/>
    <mergeCell ref="B713:C713"/>
    <mergeCell ref="B738:C738"/>
    <mergeCell ref="B739:C739"/>
    <mergeCell ref="B740:C740"/>
    <mergeCell ref="B741:C741"/>
    <mergeCell ref="B742:C742"/>
    <mergeCell ref="B743:C743"/>
    <mergeCell ref="B731:G731"/>
    <mergeCell ref="B733:H733"/>
    <mergeCell ref="B734:C734"/>
    <mergeCell ref="B735:C735"/>
    <mergeCell ref="B736:C736"/>
    <mergeCell ref="B737:C737"/>
    <mergeCell ref="B726:C726"/>
    <mergeCell ref="E726:F726"/>
    <mergeCell ref="B727:C727"/>
    <mergeCell ref="E727:F727"/>
    <mergeCell ref="B728:G728"/>
    <mergeCell ref="B730:G730"/>
    <mergeCell ref="B756:C756"/>
    <mergeCell ref="B757:C757"/>
    <mergeCell ref="B758:C758"/>
    <mergeCell ref="B759:C759"/>
    <mergeCell ref="B760:H760"/>
    <mergeCell ref="B761:C761"/>
    <mergeCell ref="B750:C750"/>
    <mergeCell ref="B751:C751"/>
    <mergeCell ref="B752:C752"/>
    <mergeCell ref="B753:H753"/>
    <mergeCell ref="B754:C754"/>
    <mergeCell ref="B755:C755"/>
    <mergeCell ref="B744:C744"/>
    <mergeCell ref="B745:C745"/>
    <mergeCell ref="B746:H746"/>
    <mergeCell ref="B747:C747"/>
    <mergeCell ref="B748:C748"/>
    <mergeCell ref="B749:C749"/>
    <mergeCell ref="B772:G772"/>
    <mergeCell ref="B774:G774"/>
    <mergeCell ref="B775:G775"/>
    <mergeCell ref="B777:H777"/>
    <mergeCell ref="B778:C778"/>
    <mergeCell ref="B779:C779"/>
    <mergeCell ref="C768:H768"/>
    <mergeCell ref="B769:C769"/>
    <mergeCell ref="E769:F769"/>
    <mergeCell ref="B770:C770"/>
    <mergeCell ref="E770:F770"/>
    <mergeCell ref="B771:C771"/>
    <mergeCell ref="E771:F771"/>
    <mergeCell ref="B762:C762"/>
    <mergeCell ref="B763:C763"/>
    <mergeCell ref="B765:C765"/>
    <mergeCell ref="B766:C766"/>
    <mergeCell ref="F766:G766"/>
    <mergeCell ref="B767:G767"/>
    <mergeCell ref="B792:C792"/>
    <mergeCell ref="B793:C793"/>
    <mergeCell ref="B794:C794"/>
    <mergeCell ref="B795:H795"/>
    <mergeCell ref="B796:C796"/>
    <mergeCell ref="B797:C797"/>
    <mergeCell ref="B786:C786"/>
    <mergeCell ref="B787:C787"/>
    <mergeCell ref="B788:H788"/>
    <mergeCell ref="B789:C789"/>
    <mergeCell ref="B790:C790"/>
    <mergeCell ref="B791:C791"/>
    <mergeCell ref="B780:C780"/>
    <mergeCell ref="B781:H781"/>
    <mergeCell ref="B782:C782"/>
    <mergeCell ref="B783:C783"/>
    <mergeCell ref="B784:C784"/>
    <mergeCell ref="B785:C785"/>
    <mergeCell ref="B807:G807"/>
    <mergeCell ref="B809:G809"/>
    <mergeCell ref="B810:G810"/>
    <mergeCell ref="B812:H812"/>
    <mergeCell ref="B813:C813"/>
    <mergeCell ref="B814:C814"/>
    <mergeCell ref="B804:C804"/>
    <mergeCell ref="E804:F804"/>
    <mergeCell ref="B805:C805"/>
    <mergeCell ref="E805:F805"/>
    <mergeCell ref="B806:C806"/>
    <mergeCell ref="E806:F806"/>
    <mergeCell ref="B798:C798"/>
    <mergeCell ref="B800:C800"/>
    <mergeCell ref="B801:C801"/>
    <mergeCell ref="F801:G801"/>
    <mergeCell ref="B802:G802"/>
    <mergeCell ref="C803:H803"/>
    <mergeCell ref="B827:C827"/>
    <mergeCell ref="B828:C828"/>
    <mergeCell ref="B829:C829"/>
    <mergeCell ref="B830:H830"/>
    <mergeCell ref="B831:C831"/>
    <mergeCell ref="B832:C832"/>
    <mergeCell ref="B821:C821"/>
    <mergeCell ref="B822:C822"/>
    <mergeCell ref="B823:H823"/>
    <mergeCell ref="B824:C824"/>
    <mergeCell ref="B825:C825"/>
    <mergeCell ref="B826:C826"/>
    <mergeCell ref="B815:C815"/>
    <mergeCell ref="B816:H816"/>
    <mergeCell ref="B817:C817"/>
    <mergeCell ref="B818:C818"/>
    <mergeCell ref="B819:C819"/>
    <mergeCell ref="B820:C820"/>
    <mergeCell ref="B842:G842"/>
    <mergeCell ref="B844:G844"/>
    <mergeCell ref="B845:G845"/>
    <mergeCell ref="B847:H847"/>
    <mergeCell ref="B848:C848"/>
    <mergeCell ref="B849:C849"/>
    <mergeCell ref="B839:C839"/>
    <mergeCell ref="E839:F839"/>
    <mergeCell ref="B840:C840"/>
    <mergeCell ref="E840:F840"/>
    <mergeCell ref="B841:C841"/>
    <mergeCell ref="E841:F841"/>
    <mergeCell ref="B833:C833"/>
    <mergeCell ref="B835:C835"/>
    <mergeCell ref="B836:C836"/>
    <mergeCell ref="F836:G836"/>
    <mergeCell ref="B837:G837"/>
    <mergeCell ref="C838:H838"/>
    <mergeCell ref="B862:C862"/>
    <mergeCell ref="B863:C863"/>
    <mergeCell ref="B864:C864"/>
    <mergeCell ref="B865:H865"/>
    <mergeCell ref="B866:C866"/>
    <mergeCell ref="B867:C867"/>
    <mergeCell ref="B856:C856"/>
    <mergeCell ref="B857:C857"/>
    <mergeCell ref="B858:H858"/>
    <mergeCell ref="B859:C859"/>
    <mergeCell ref="B860:C860"/>
    <mergeCell ref="B861:C861"/>
    <mergeCell ref="B850:C850"/>
    <mergeCell ref="B851:H851"/>
    <mergeCell ref="B852:C852"/>
    <mergeCell ref="B853:C853"/>
    <mergeCell ref="B854:C854"/>
    <mergeCell ref="B855:C855"/>
    <mergeCell ref="B877:G877"/>
    <mergeCell ref="B879:G879"/>
    <mergeCell ref="B880:G880"/>
    <mergeCell ref="B882:H882"/>
    <mergeCell ref="B883:C883"/>
    <mergeCell ref="B884:C884"/>
    <mergeCell ref="B874:C874"/>
    <mergeCell ref="E874:F874"/>
    <mergeCell ref="B875:C875"/>
    <mergeCell ref="E875:F875"/>
    <mergeCell ref="B876:C876"/>
    <mergeCell ref="E876:F876"/>
    <mergeCell ref="B868:C868"/>
    <mergeCell ref="B870:C870"/>
    <mergeCell ref="B871:C871"/>
    <mergeCell ref="F871:G871"/>
    <mergeCell ref="B872:G872"/>
    <mergeCell ref="C873:H873"/>
    <mergeCell ref="B897:C897"/>
    <mergeCell ref="B898:C898"/>
    <mergeCell ref="B899:C899"/>
    <mergeCell ref="B900:H900"/>
    <mergeCell ref="B901:C901"/>
    <mergeCell ref="B902:C902"/>
    <mergeCell ref="B891:C891"/>
    <mergeCell ref="B892:C892"/>
    <mergeCell ref="B893:H893"/>
    <mergeCell ref="B894:C894"/>
    <mergeCell ref="B895:C895"/>
    <mergeCell ref="B896:C896"/>
    <mergeCell ref="B885:C885"/>
    <mergeCell ref="B886:H886"/>
    <mergeCell ref="B887:C887"/>
    <mergeCell ref="B888:C888"/>
    <mergeCell ref="B889:C889"/>
    <mergeCell ref="B890:C890"/>
    <mergeCell ref="B912:G912"/>
    <mergeCell ref="B914:G914"/>
    <mergeCell ref="B915:G915"/>
    <mergeCell ref="B917:H917"/>
    <mergeCell ref="B918:C918"/>
    <mergeCell ref="B919:C919"/>
    <mergeCell ref="B909:C909"/>
    <mergeCell ref="E909:F909"/>
    <mergeCell ref="B910:C910"/>
    <mergeCell ref="E910:F910"/>
    <mergeCell ref="B911:C911"/>
    <mergeCell ref="E911:F911"/>
    <mergeCell ref="B903:C903"/>
    <mergeCell ref="B905:C905"/>
    <mergeCell ref="B906:C906"/>
    <mergeCell ref="F906:G906"/>
    <mergeCell ref="B907:G907"/>
    <mergeCell ref="C908:H908"/>
    <mergeCell ref="B932:C932"/>
    <mergeCell ref="B933:C933"/>
    <mergeCell ref="B934:C934"/>
    <mergeCell ref="B935:H935"/>
    <mergeCell ref="B936:C936"/>
    <mergeCell ref="B937:C937"/>
    <mergeCell ref="B926:C926"/>
    <mergeCell ref="B927:C927"/>
    <mergeCell ref="B928:H928"/>
    <mergeCell ref="B929:C929"/>
    <mergeCell ref="B930:C930"/>
    <mergeCell ref="B931:C931"/>
    <mergeCell ref="B920:C920"/>
    <mergeCell ref="B921:H921"/>
    <mergeCell ref="B922:C922"/>
    <mergeCell ref="B923:C923"/>
    <mergeCell ref="B924:C924"/>
    <mergeCell ref="B925:C925"/>
    <mergeCell ref="B947:G947"/>
    <mergeCell ref="B949:G949"/>
    <mergeCell ref="B950:G950"/>
    <mergeCell ref="B952:H952"/>
    <mergeCell ref="B953:C953"/>
    <mergeCell ref="B954:C954"/>
    <mergeCell ref="B944:C944"/>
    <mergeCell ref="E944:F944"/>
    <mergeCell ref="B945:C945"/>
    <mergeCell ref="E945:F945"/>
    <mergeCell ref="B946:C946"/>
    <mergeCell ref="E946:F946"/>
    <mergeCell ref="B938:C938"/>
    <mergeCell ref="B940:C940"/>
    <mergeCell ref="B941:C941"/>
    <mergeCell ref="F941:G941"/>
    <mergeCell ref="B942:G942"/>
    <mergeCell ref="C943:H943"/>
    <mergeCell ref="B967:C967"/>
    <mergeCell ref="B968:C968"/>
    <mergeCell ref="B969:C969"/>
    <mergeCell ref="B970:C970"/>
    <mergeCell ref="B971:C971"/>
    <mergeCell ref="B972:H972"/>
    <mergeCell ref="B961:C961"/>
    <mergeCell ref="B962:C962"/>
    <mergeCell ref="B963:C963"/>
    <mergeCell ref="B964:C964"/>
    <mergeCell ref="B965:H965"/>
    <mergeCell ref="B966:C966"/>
    <mergeCell ref="B955:C955"/>
    <mergeCell ref="B956:C956"/>
    <mergeCell ref="B957:C957"/>
    <mergeCell ref="B958:H958"/>
    <mergeCell ref="B959:C959"/>
    <mergeCell ref="B960:C960"/>
    <mergeCell ref="B983:C983"/>
    <mergeCell ref="E983:F983"/>
    <mergeCell ref="B984:G984"/>
    <mergeCell ref="B985:G985"/>
    <mergeCell ref="B986:G986"/>
    <mergeCell ref="B988:H988"/>
    <mergeCell ref="B979:G979"/>
    <mergeCell ref="C980:H980"/>
    <mergeCell ref="B981:C981"/>
    <mergeCell ref="E981:F981"/>
    <mergeCell ref="B982:C982"/>
    <mergeCell ref="E982:F982"/>
    <mergeCell ref="B973:C973"/>
    <mergeCell ref="B974:C974"/>
    <mergeCell ref="B975:C975"/>
    <mergeCell ref="B977:C977"/>
    <mergeCell ref="B978:C978"/>
    <mergeCell ref="F978:G978"/>
    <mergeCell ref="B1001:H1001"/>
    <mergeCell ref="B1002:C1002"/>
    <mergeCell ref="B1003:C1003"/>
    <mergeCell ref="B1004:C1004"/>
    <mergeCell ref="B1005:C1005"/>
    <mergeCell ref="B1006:C1006"/>
    <mergeCell ref="B995:C995"/>
    <mergeCell ref="B996:C996"/>
    <mergeCell ref="B997:C997"/>
    <mergeCell ref="B998:C998"/>
    <mergeCell ref="B999:C999"/>
    <mergeCell ref="B1000:C1000"/>
    <mergeCell ref="B989:C989"/>
    <mergeCell ref="B990:C990"/>
    <mergeCell ref="B991:C991"/>
    <mergeCell ref="B992:C992"/>
    <mergeCell ref="B993:C993"/>
    <mergeCell ref="B994:H994"/>
    <mergeCell ref="B1018:C1018"/>
    <mergeCell ref="E1018:F1018"/>
    <mergeCell ref="B1019:C1019"/>
    <mergeCell ref="E1019:F1019"/>
    <mergeCell ref="B1020:G1020"/>
    <mergeCell ref="B1022:G1022"/>
    <mergeCell ref="B1014:C1014"/>
    <mergeCell ref="F1014:G1014"/>
    <mergeCell ref="B1015:G1015"/>
    <mergeCell ref="C1016:H1016"/>
    <mergeCell ref="B1017:C1017"/>
    <mergeCell ref="E1017:F1017"/>
    <mergeCell ref="B1007:C1007"/>
    <mergeCell ref="B1008:H1008"/>
    <mergeCell ref="B1009:C1009"/>
    <mergeCell ref="B1010:C1010"/>
    <mergeCell ref="B1011:C1011"/>
    <mergeCell ref="B1013:C1013"/>
    <mergeCell ref="B1036:C1036"/>
    <mergeCell ref="B1037:C1037"/>
    <mergeCell ref="B1038:H1038"/>
    <mergeCell ref="B1039:C1039"/>
    <mergeCell ref="B1040:C1040"/>
    <mergeCell ref="B1041:C1041"/>
    <mergeCell ref="B1030:C1030"/>
    <mergeCell ref="B1031:H1031"/>
    <mergeCell ref="B1032:C1032"/>
    <mergeCell ref="B1033:C1033"/>
    <mergeCell ref="B1034:C1034"/>
    <mergeCell ref="B1035:C1035"/>
    <mergeCell ref="B1023:G1023"/>
    <mergeCell ref="B1025:H1025"/>
    <mergeCell ref="B1026:C1026"/>
    <mergeCell ref="B1027:C1027"/>
    <mergeCell ref="B1028:C1028"/>
    <mergeCell ref="B1029:C1029"/>
    <mergeCell ref="B1054:C1054"/>
    <mergeCell ref="E1054:F1054"/>
    <mergeCell ref="B1055:C1055"/>
    <mergeCell ref="E1055:F1055"/>
    <mergeCell ref="B1056:C1056"/>
    <mergeCell ref="E1056:F1056"/>
    <mergeCell ref="B1048:C1048"/>
    <mergeCell ref="B1050:C1050"/>
    <mergeCell ref="B1051:C1051"/>
    <mergeCell ref="F1051:G1051"/>
    <mergeCell ref="B1052:G1052"/>
    <mergeCell ref="C1053:H1053"/>
    <mergeCell ref="B1042:C1042"/>
    <mergeCell ref="B1043:C1043"/>
    <mergeCell ref="B1044:C1044"/>
    <mergeCell ref="B1045:H1045"/>
    <mergeCell ref="B1046:C1046"/>
    <mergeCell ref="B1047:C1047"/>
    <mergeCell ref="B1071:C1071"/>
    <mergeCell ref="B1072:C1072"/>
    <mergeCell ref="B1073:C1073"/>
    <mergeCell ref="B1074:C1074"/>
    <mergeCell ref="B1075:C1075"/>
    <mergeCell ref="B1076:C1076"/>
    <mergeCell ref="B1065:C1065"/>
    <mergeCell ref="B1066:C1066"/>
    <mergeCell ref="B1067:C1067"/>
    <mergeCell ref="B1068:C1068"/>
    <mergeCell ref="B1069:C1069"/>
    <mergeCell ref="B1070:H1070"/>
    <mergeCell ref="B1057:G1057"/>
    <mergeCell ref="B1059:G1059"/>
    <mergeCell ref="B1060:G1060"/>
    <mergeCell ref="B1062:H1062"/>
    <mergeCell ref="B1063:C1063"/>
    <mergeCell ref="B1064:C1064"/>
    <mergeCell ref="B1090:C1090"/>
    <mergeCell ref="F1090:G1090"/>
    <mergeCell ref="B1091:G1091"/>
    <mergeCell ref="C1092:H1092"/>
    <mergeCell ref="B1093:C1093"/>
    <mergeCell ref="E1093:F1093"/>
    <mergeCell ref="B1083:C1083"/>
    <mergeCell ref="B1084:H1084"/>
    <mergeCell ref="B1085:C1085"/>
    <mergeCell ref="B1086:C1086"/>
    <mergeCell ref="B1087:C1087"/>
    <mergeCell ref="B1089:C1089"/>
    <mergeCell ref="B1077:H1077"/>
    <mergeCell ref="B1078:C1078"/>
    <mergeCell ref="B1079:C1079"/>
    <mergeCell ref="B1080:C1080"/>
    <mergeCell ref="B1081:C1081"/>
    <mergeCell ref="B1082:C1082"/>
    <mergeCell ref="B1106:C1106"/>
    <mergeCell ref="B1107:C1107"/>
    <mergeCell ref="B1108:C1108"/>
    <mergeCell ref="B1109:C1109"/>
    <mergeCell ref="B1110:H1110"/>
    <mergeCell ref="B1111:C1111"/>
    <mergeCell ref="B1099:G1099"/>
    <mergeCell ref="B1101:H1101"/>
    <mergeCell ref="B1102:C1102"/>
    <mergeCell ref="B1103:C1103"/>
    <mergeCell ref="B1104:C1104"/>
    <mergeCell ref="B1105:C1105"/>
    <mergeCell ref="B1094:C1094"/>
    <mergeCell ref="E1094:F1094"/>
    <mergeCell ref="B1095:C1095"/>
    <mergeCell ref="E1095:F1095"/>
    <mergeCell ref="B1096:G1096"/>
    <mergeCell ref="B1098:G1098"/>
    <mergeCell ref="B1124:H1124"/>
    <mergeCell ref="B1125:C1125"/>
    <mergeCell ref="B1126:C1126"/>
    <mergeCell ref="B1127:C1127"/>
    <mergeCell ref="B1129:C1129"/>
    <mergeCell ref="B1130:C1130"/>
    <mergeCell ref="F1130:G1130"/>
    <mergeCell ref="B1118:C1118"/>
    <mergeCell ref="B1119:C1119"/>
    <mergeCell ref="B1120:C1120"/>
    <mergeCell ref="B1121:C1121"/>
    <mergeCell ref="B1122:C1122"/>
    <mergeCell ref="B1123:C1123"/>
    <mergeCell ref="B1112:C1112"/>
    <mergeCell ref="B1113:C1113"/>
    <mergeCell ref="B1114:C1114"/>
    <mergeCell ref="B1115:C1115"/>
    <mergeCell ref="B1116:C1116"/>
    <mergeCell ref="B1117:H1117"/>
    <mergeCell ref="B1142:C1142"/>
    <mergeCell ref="B1143:C1143"/>
    <mergeCell ref="B1144:C1144"/>
    <mergeCell ref="B1145:C1145"/>
    <mergeCell ref="B1146:H1146"/>
    <mergeCell ref="B1147:C1147"/>
    <mergeCell ref="B1135:C1135"/>
    <mergeCell ref="E1135:F1135"/>
    <mergeCell ref="B1136:G1136"/>
    <mergeCell ref="B1138:G1138"/>
    <mergeCell ref="B1139:G1139"/>
    <mergeCell ref="B1141:H1141"/>
    <mergeCell ref="B1131:G1131"/>
    <mergeCell ref="C1132:H1132"/>
    <mergeCell ref="B1133:C1133"/>
    <mergeCell ref="E1133:F1133"/>
    <mergeCell ref="B1134:C1134"/>
    <mergeCell ref="E1134:F1134"/>
    <mergeCell ref="B1160:H1160"/>
    <mergeCell ref="B1161:C1161"/>
    <mergeCell ref="B1162:C1162"/>
    <mergeCell ref="B1163:C1163"/>
    <mergeCell ref="B1165:C1165"/>
    <mergeCell ref="B1166:C1166"/>
    <mergeCell ref="F1166:G1166"/>
    <mergeCell ref="B1154:C1154"/>
    <mergeCell ref="B1155:C1155"/>
    <mergeCell ref="B1156:C1156"/>
    <mergeCell ref="B1157:C1157"/>
    <mergeCell ref="B1158:C1158"/>
    <mergeCell ref="B1159:C1159"/>
    <mergeCell ref="B1148:C1148"/>
    <mergeCell ref="B1149:C1149"/>
    <mergeCell ref="B1150:C1150"/>
    <mergeCell ref="B1151:C1151"/>
    <mergeCell ref="B1152:C1152"/>
    <mergeCell ref="B1153:H1153"/>
    <mergeCell ref="B1178:C1178"/>
    <mergeCell ref="B1179:C1179"/>
    <mergeCell ref="B1180:C1180"/>
    <mergeCell ref="B1181:C1181"/>
    <mergeCell ref="B1182:C1182"/>
    <mergeCell ref="B1183:H1183"/>
    <mergeCell ref="B1171:C1171"/>
    <mergeCell ref="E1171:F1171"/>
    <mergeCell ref="B1172:G1172"/>
    <mergeCell ref="B1174:G1174"/>
    <mergeCell ref="B1175:G1175"/>
    <mergeCell ref="B1177:H1177"/>
    <mergeCell ref="B1167:G1167"/>
    <mergeCell ref="C1168:H1168"/>
    <mergeCell ref="B1169:C1169"/>
    <mergeCell ref="E1169:F1169"/>
    <mergeCell ref="B1170:C1170"/>
    <mergeCell ref="E1170:F1170"/>
    <mergeCell ref="B1196:C1196"/>
    <mergeCell ref="B1197:H1197"/>
    <mergeCell ref="B1198:C1198"/>
    <mergeCell ref="B1199:C1199"/>
    <mergeCell ref="B1200:C1200"/>
    <mergeCell ref="B1202:C1202"/>
    <mergeCell ref="B1190:H1190"/>
    <mergeCell ref="B1191:C1191"/>
    <mergeCell ref="B1192:C1192"/>
    <mergeCell ref="B1193:C1193"/>
    <mergeCell ref="B1194:C1194"/>
    <mergeCell ref="B1195:C1195"/>
    <mergeCell ref="B1184:C1184"/>
    <mergeCell ref="B1185:C1185"/>
    <mergeCell ref="B1186:C1186"/>
    <mergeCell ref="B1187:C1187"/>
    <mergeCell ref="B1188:C1188"/>
    <mergeCell ref="B1189:C1189"/>
    <mergeCell ref="B1212:G1212"/>
    <mergeCell ref="B1214:H1214"/>
    <mergeCell ref="B1215:C1215"/>
    <mergeCell ref="B1216:C1216"/>
    <mergeCell ref="B1217:C1217"/>
    <mergeCell ref="B1218:C1218"/>
    <mergeCell ref="B1207:C1207"/>
    <mergeCell ref="E1207:F1207"/>
    <mergeCell ref="B1208:C1208"/>
    <mergeCell ref="E1208:F1208"/>
    <mergeCell ref="B1209:G1209"/>
    <mergeCell ref="B1211:G1211"/>
    <mergeCell ref="B1203:C1203"/>
    <mergeCell ref="F1203:G1203"/>
    <mergeCell ref="B1204:G1204"/>
    <mergeCell ref="C1205:H1205"/>
    <mergeCell ref="B1206:C1206"/>
    <mergeCell ref="E1206:F1206"/>
    <mergeCell ref="B1231:C1231"/>
    <mergeCell ref="B1232:C1232"/>
    <mergeCell ref="B1233:C1233"/>
    <mergeCell ref="B1234:C1234"/>
    <mergeCell ref="B1235:C1235"/>
    <mergeCell ref="B1236:C1236"/>
    <mergeCell ref="B1225:C1225"/>
    <mergeCell ref="B1226:C1226"/>
    <mergeCell ref="B1227:C1227"/>
    <mergeCell ref="B1228:C1228"/>
    <mergeCell ref="B1229:C1229"/>
    <mergeCell ref="B1230:H1230"/>
    <mergeCell ref="B1219:C1219"/>
    <mergeCell ref="B1220:C1220"/>
    <mergeCell ref="B1221:C1221"/>
    <mergeCell ref="B1222:C1222"/>
    <mergeCell ref="B1223:H1223"/>
    <mergeCell ref="B1224:C1224"/>
    <mergeCell ref="B1248:C1248"/>
    <mergeCell ref="E1248:F1248"/>
    <mergeCell ref="B1249:G1249"/>
    <mergeCell ref="B1251:G1251"/>
    <mergeCell ref="B1252:G1252"/>
    <mergeCell ref="B1254:H1254"/>
    <mergeCell ref="B1244:G1244"/>
    <mergeCell ref="C1245:H1245"/>
    <mergeCell ref="B1246:C1246"/>
    <mergeCell ref="E1246:F1246"/>
    <mergeCell ref="B1247:C1247"/>
    <mergeCell ref="E1247:F1247"/>
    <mergeCell ref="B1237:H1237"/>
    <mergeCell ref="B1238:C1238"/>
    <mergeCell ref="B1239:C1239"/>
    <mergeCell ref="B1240:C1240"/>
    <mergeCell ref="B1242:C1242"/>
    <mergeCell ref="B1243:C1243"/>
    <mergeCell ref="F1243:G1243"/>
    <mergeCell ref="B1267:C1267"/>
    <mergeCell ref="B1268:C1268"/>
    <mergeCell ref="B1269:C1269"/>
    <mergeCell ref="B1270:C1270"/>
    <mergeCell ref="B1271:H1271"/>
    <mergeCell ref="B1272:C1272"/>
    <mergeCell ref="B1261:C1261"/>
    <mergeCell ref="B1262:C1262"/>
    <mergeCell ref="B1263:C1263"/>
    <mergeCell ref="B1264:H1264"/>
    <mergeCell ref="B1265:C1265"/>
    <mergeCell ref="B1266:C1266"/>
    <mergeCell ref="B1255:C1255"/>
    <mergeCell ref="B1256:C1256"/>
    <mergeCell ref="B1257:H1257"/>
    <mergeCell ref="B1258:C1258"/>
    <mergeCell ref="B1259:C1259"/>
    <mergeCell ref="B1260:C1260"/>
    <mergeCell ref="B1283:G1283"/>
    <mergeCell ref="B1285:G1285"/>
    <mergeCell ref="B1287:H1287"/>
    <mergeCell ref="B1288:C1288"/>
    <mergeCell ref="B1289:C1289"/>
    <mergeCell ref="B1290:C1290"/>
    <mergeCell ref="C1279:H1279"/>
    <mergeCell ref="B1280:C1280"/>
    <mergeCell ref="E1280:F1280"/>
    <mergeCell ref="B1281:C1281"/>
    <mergeCell ref="E1281:F1281"/>
    <mergeCell ref="B1282:C1282"/>
    <mergeCell ref="E1282:F1282"/>
    <mergeCell ref="B1273:C1273"/>
    <mergeCell ref="B1274:C1274"/>
    <mergeCell ref="B1276:C1276"/>
    <mergeCell ref="B1277:C1277"/>
    <mergeCell ref="F1277:G1277"/>
    <mergeCell ref="B1278:G1278"/>
    <mergeCell ref="B1303:C1303"/>
    <mergeCell ref="B1304:C1304"/>
    <mergeCell ref="B1305:C1305"/>
    <mergeCell ref="B1306:C1306"/>
    <mergeCell ref="B1307:C1307"/>
    <mergeCell ref="B1308:H1308"/>
    <mergeCell ref="B1297:C1297"/>
    <mergeCell ref="B1298:C1298"/>
    <mergeCell ref="B1299:C1299"/>
    <mergeCell ref="B1300:C1300"/>
    <mergeCell ref="B1301:H1301"/>
    <mergeCell ref="B1302:C1302"/>
    <mergeCell ref="B1291:C1291"/>
    <mergeCell ref="B1292:C1292"/>
    <mergeCell ref="B1293:C1293"/>
    <mergeCell ref="B1294:H1294"/>
    <mergeCell ref="B1295:C1295"/>
    <mergeCell ref="B1296:C1296"/>
    <mergeCell ref="B1319:C1319"/>
    <mergeCell ref="E1319:F1319"/>
    <mergeCell ref="B1320:G1320"/>
    <mergeCell ref="B1322:G1322"/>
    <mergeCell ref="B1323:G1323"/>
    <mergeCell ref="B1325:H1325"/>
    <mergeCell ref="B1315:G1315"/>
    <mergeCell ref="C1316:H1316"/>
    <mergeCell ref="B1317:C1317"/>
    <mergeCell ref="E1317:F1317"/>
    <mergeCell ref="B1318:C1318"/>
    <mergeCell ref="E1318:F1318"/>
    <mergeCell ref="B1309:C1309"/>
    <mergeCell ref="B1310:C1310"/>
    <mergeCell ref="B1311:C1311"/>
    <mergeCell ref="B1313:C1313"/>
    <mergeCell ref="B1314:C1314"/>
    <mergeCell ref="F1314:G1314"/>
    <mergeCell ref="B1338:C1338"/>
    <mergeCell ref="B1339:H1339"/>
    <mergeCell ref="B1340:C1340"/>
    <mergeCell ref="B1341:C1341"/>
    <mergeCell ref="B1342:C1342"/>
    <mergeCell ref="B1343:C1343"/>
    <mergeCell ref="B1332:H1332"/>
    <mergeCell ref="B1333:C1333"/>
    <mergeCell ref="B1334:C1334"/>
    <mergeCell ref="B1335:C1335"/>
    <mergeCell ref="B1336:C1336"/>
    <mergeCell ref="B1337:C1337"/>
    <mergeCell ref="B1326:C1326"/>
    <mergeCell ref="B1327:C1327"/>
    <mergeCell ref="B1328:C1328"/>
    <mergeCell ref="B1329:C1329"/>
    <mergeCell ref="B1330:C1330"/>
    <mergeCell ref="B1331:C1331"/>
    <mergeCell ref="B1356:C1356"/>
    <mergeCell ref="E1356:F1356"/>
    <mergeCell ref="B1357:C1357"/>
    <mergeCell ref="E1357:F1357"/>
    <mergeCell ref="B1358:G1358"/>
    <mergeCell ref="B1360:G1360"/>
    <mergeCell ref="B1351:C1351"/>
    <mergeCell ref="B1352:C1352"/>
    <mergeCell ref="F1352:G1352"/>
    <mergeCell ref="B1353:G1353"/>
    <mergeCell ref="C1354:H1354"/>
    <mergeCell ref="B1355:C1355"/>
    <mergeCell ref="E1355:F1355"/>
    <mergeCell ref="B1344:C1344"/>
    <mergeCell ref="B1345:C1345"/>
    <mergeCell ref="B1346:H1346"/>
    <mergeCell ref="B1347:C1347"/>
    <mergeCell ref="B1348:C1348"/>
    <mergeCell ref="B1349:C1349"/>
    <mergeCell ref="B1374:H1374"/>
    <mergeCell ref="B1375:C1375"/>
    <mergeCell ref="B1376:C1376"/>
    <mergeCell ref="B1377:C1377"/>
    <mergeCell ref="B1378:C1378"/>
    <mergeCell ref="B1379:C1379"/>
    <mergeCell ref="B1368:C1368"/>
    <mergeCell ref="B1369:C1369"/>
    <mergeCell ref="B1370:C1370"/>
    <mergeCell ref="B1371:C1371"/>
    <mergeCell ref="B1372:C1372"/>
    <mergeCell ref="B1373:C1373"/>
    <mergeCell ref="B1361:G1361"/>
    <mergeCell ref="B1363:H1363"/>
    <mergeCell ref="B1364:C1364"/>
    <mergeCell ref="B1365:C1365"/>
    <mergeCell ref="B1366:C1366"/>
    <mergeCell ref="B1367:C1367"/>
    <mergeCell ref="B1393:C1393"/>
    <mergeCell ref="B1394:C1394"/>
    <mergeCell ref="F1394:G1394"/>
    <mergeCell ref="B1395:G1395"/>
    <mergeCell ref="C1396:H1396"/>
    <mergeCell ref="B1397:C1397"/>
    <mergeCell ref="E1397:F1397"/>
    <mergeCell ref="B1386:C1386"/>
    <mergeCell ref="B1387:C1387"/>
    <mergeCell ref="B1388:H1388"/>
    <mergeCell ref="B1389:C1389"/>
    <mergeCell ref="B1390:C1390"/>
    <mergeCell ref="B1391:C1391"/>
    <mergeCell ref="B1380:C1380"/>
    <mergeCell ref="B1381:H1381"/>
    <mergeCell ref="B1382:C1382"/>
    <mergeCell ref="B1383:C1383"/>
    <mergeCell ref="B1384:C1384"/>
    <mergeCell ref="B1385:C1385"/>
    <mergeCell ref="B1410:C1410"/>
    <mergeCell ref="B1411:C1411"/>
    <mergeCell ref="B1412:H1412"/>
    <mergeCell ref="B1413:C1413"/>
    <mergeCell ref="B1414:C1414"/>
    <mergeCell ref="B1415:C1415"/>
    <mergeCell ref="B1403:G1403"/>
    <mergeCell ref="B1405:H1405"/>
    <mergeCell ref="B1406:C1406"/>
    <mergeCell ref="B1407:C1407"/>
    <mergeCell ref="B1408:C1408"/>
    <mergeCell ref="B1409:C1409"/>
    <mergeCell ref="B1398:C1398"/>
    <mergeCell ref="E1398:F1398"/>
    <mergeCell ref="B1399:C1399"/>
    <mergeCell ref="E1399:F1399"/>
    <mergeCell ref="B1400:G1400"/>
    <mergeCell ref="B1402:G1402"/>
    <mergeCell ref="B1428:C1428"/>
    <mergeCell ref="B1429:C1429"/>
    <mergeCell ref="B1431:C1431"/>
    <mergeCell ref="B1432:C1432"/>
    <mergeCell ref="F1432:G1432"/>
    <mergeCell ref="B1433:G1433"/>
    <mergeCell ref="B1422:C1422"/>
    <mergeCell ref="B1423:C1423"/>
    <mergeCell ref="B1424:C1424"/>
    <mergeCell ref="B1425:C1425"/>
    <mergeCell ref="B1426:H1426"/>
    <mergeCell ref="B1427:C1427"/>
    <mergeCell ref="B1416:C1416"/>
    <mergeCell ref="B1417:C1417"/>
    <mergeCell ref="B1418:C1418"/>
    <mergeCell ref="B1419:H1419"/>
    <mergeCell ref="B1420:C1420"/>
    <mergeCell ref="B1421:C1421"/>
    <mergeCell ref="B1446:C1446"/>
    <mergeCell ref="B1447:H1447"/>
    <mergeCell ref="B1448:C1448"/>
    <mergeCell ref="B1449:C1449"/>
    <mergeCell ref="B1450:C1450"/>
    <mergeCell ref="B1451:C1451"/>
    <mergeCell ref="B1438:G1438"/>
    <mergeCell ref="B1440:G1440"/>
    <mergeCell ref="B1441:G1441"/>
    <mergeCell ref="B1443:H1443"/>
    <mergeCell ref="B1444:C1444"/>
    <mergeCell ref="B1445:C1445"/>
    <mergeCell ref="C1434:H1434"/>
    <mergeCell ref="B1435:C1435"/>
    <mergeCell ref="E1435:F1435"/>
    <mergeCell ref="B1436:C1436"/>
    <mergeCell ref="E1436:F1436"/>
    <mergeCell ref="B1437:C1437"/>
    <mergeCell ref="E1437:F1437"/>
    <mergeCell ref="B1464:C1464"/>
    <mergeCell ref="B1466:C1466"/>
    <mergeCell ref="B1467:C1467"/>
    <mergeCell ref="F1467:G1467"/>
    <mergeCell ref="B1468:G1468"/>
    <mergeCell ref="C1469:H1469"/>
    <mergeCell ref="B1458:C1458"/>
    <mergeCell ref="B1459:C1459"/>
    <mergeCell ref="B1460:C1460"/>
    <mergeCell ref="B1461:H1461"/>
    <mergeCell ref="B1462:C1462"/>
    <mergeCell ref="B1463:C1463"/>
    <mergeCell ref="B1452:C1452"/>
    <mergeCell ref="B1453:C1453"/>
    <mergeCell ref="B1454:H1454"/>
    <mergeCell ref="B1455:C1455"/>
    <mergeCell ref="B1456:C1456"/>
    <mergeCell ref="B1457:C1457"/>
    <mergeCell ref="B1481:C1481"/>
    <mergeCell ref="B1482:H1482"/>
    <mergeCell ref="B1483:C1483"/>
    <mergeCell ref="B1484:C1484"/>
    <mergeCell ref="B1485:C1485"/>
    <mergeCell ref="B1486:C1486"/>
    <mergeCell ref="B1473:G1473"/>
    <mergeCell ref="B1475:G1475"/>
    <mergeCell ref="B1476:G1476"/>
    <mergeCell ref="B1478:H1478"/>
    <mergeCell ref="B1479:C1479"/>
    <mergeCell ref="B1480:C1480"/>
    <mergeCell ref="B1470:C1470"/>
    <mergeCell ref="E1470:F1470"/>
    <mergeCell ref="B1471:C1471"/>
    <mergeCell ref="E1471:F1471"/>
    <mergeCell ref="B1472:C1472"/>
    <mergeCell ref="E1472:F1472"/>
    <mergeCell ref="B1499:C1499"/>
    <mergeCell ref="B1501:C1501"/>
    <mergeCell ref="B1502:C1502"/>
    <mergeCell ref="F1502:G1502"/>
    <mergeCell ref="B1503:G1503"/>
    <mergeCell ref="C1504:H1504"/>
    <mergeCell ref="B1493:C1493"/>
    <mergeCell ref="B1494:C1494"/>
    <mergeCell ref="B1495:C1495"/>
    <mergeCell ref="B1496:H1496"/>
    <mergeCell ref="B1497:C1497"/>
    <mergeCell ref="B1498:C1498"/>
    <mergeCell ref="B1487:C1487"/>
    <mergeCell ref="B1488:C1488"/>
    <mergeCell ref="B1489:H1489"/>
    <mergeCell ref="B1490:C1490"/>
    <mergeCell ref="B1491:C1491"/>
    <mergeCell ref="B1492:C1492"/>
    <mergeCell ref="B1516:C1516"/>
    <mergeCell ref="B1517:C1517"/>
    <mergeCell ref="B1518:H1518"/>
    <mergeCell ref="B1519:C1519"/>
    <mergeCell ref="B1520:C1520"/>
    <mergeCell ref="B1521:C1521"/>
    <mergeCell ref="B1508:G1508"/>
    <mergeCell ref="B1510:G1510"/>
    <mergeCell ref="B1511:G1511"/>
    <mergeCell ref="B1513:H1513"/>
    <mergeCell ref="B1514:C1514"/>
    <mergeCell ref="B1515:C1515"/>
    <mergeCell ref="B1505:C1505"/>
    <mergeCell ref="E1505:F1505"/>
    <mergeCell ref="B1506:C1506"/>
    <mergeCell ref="E1506:F1506"/>
    <mergeCell ref="B1507:C1507"/>
    <mergeCell ref="E1507:F1507"/>
    <mergeCell ref="B1534:C1534"/>
    <mergeCell ref="B1535:C1535"/>
    <mergeCell ref="B1537:C1537"/>
    <mergeCell ref="B1538:C1538"/>
    <mergeCell ref="F1538:G1538"/>
    <mergeCell ref="B1539:G1539"/>
    <mergeCell ref="B1528:C1528"/>
    <mergeCell ref="B1529:C1529"/>
    <mergeCell ref="B1530:C1530"/>
    <mergeCell ref="B1531:C1531"/>
    <mergeCell ref="B1532:H1532"/>
    <mergeCell ref="B1533:C1533"/>
    <mergeCell ref="B1522:C1522"/>
    <mergeCell ref="B1523:C1523"/>
    <mergeCell ref="B1524:C1524"/>
    <mergeCell ref="B1525:H1525"/>
    <mergeCell ref="B1526:C1526"/>
    <mergeCell ref="B1527:C1527"/>
    <mergeCell ref="B1552:C1552"/>
    <mergeCell ref="B1553:C1553"/>
    <mergeCell ref="B1554:H1554"/>
    <mergeCell ref="B1555:C1555"/>
    <mergeCell ref="B1556:C1556"/>
    <mergeCell ref="B1557:C1557"/>
    <mergeCell ref="B1544:G1544"/>
    <mergeCell ref="B1546:G1546"/>
    <mergeCell ref="B1547:G1547"/>
    <mergeCell ref="B1549:H1549"/>
    <mergeCell ref="B1550:C1550"/>
    <mergeCell ref="B1551:C1551"/>
    <mergeCell ref="C1540:H1540"/>
    <mergeCell ref="B1541:C1541"/>
    <mergeCell ref="E1541:F1541"/>
    <mergeCell ref="B1542:C1542"/>
    <mergeCell ref="E1542:F1542"/>
    <mergeCell ref="B1543:C1543"/>
    <mergeCell ref="E1543:F1543"/>
    <mergeCell ref="B1570:C1570"/>
    <mergeCell ref="B1571:C1571"/>
    <mergeCell ref="B1573:C1573"/>
    <mergeCell ref="B1574:C1574"/>
    <mergeCell ref="F1574:G1574"/>
    <mergeCell ref="B1575:G1575"/>
    <mergeCell ref="B1564:C1564"/>
    <mergeCell ref="B1565:C1565"/>
    <mergeCell ref="B1566:C1566"/>
    <mergeCell ref="B1567:C1567"/>
    <mergeCell ref="B1568:H1568"/>
    <mergeCell ref="B1569:C1569"/>
    <mergeCell ref="B1558:C1558"/>
    <mergeCell ref="B1559:C1559"/>
    <mergeCell ref="B1560:C1560"/>
    <mergeCell ref="B1561:H1561"/>
    <mergeCell ref="B1562:C1562"/>
    <mergeCell ref="B1563:C1563"/>
    <mergeCell ref="B1588:C1588"/>
    <mergeCell ref="B1589:C1589"/>
    <mergeCell ref="B1590:H1590"/>
    <mergeCell ref="B1591:C1591"/>
    <mergeCell ref="B1592:C1592"/>
    <mergeCell ref="B1593:C1593"/>
    <mergeCell ref="B1580:G1580"/>
    <mergeCell ref="B1582:G1582"/>
    <mergeCell ref="B1583:G1583"/>
    <mergeCell ref="B1585:H1585"/>
    <mergeCell ref="B1586:C1586"/>
    <mergeCell ref="B1587:C1587"/>
    <mergeCell ref="C1576:H1576"/>
    <mergeCell ref="B1577:C1577"/>
    <mergeCell ref="E1577:F1577"/>
    <mergeCell ref="B1578:C1578"/>
    <mergeCell ref="E1578:F1578"/>
    <mergeCell ref="B1579:C1579"/>
    <mergeCell ref="E1579:F1579"/>
    <mergeCell ref="B1606:C1606"/>
    <mergeCell ref="B1607:C1607"/>
    <mergeCell ref="B1609:C1609"/>
    <mergeCell ref="B1610:C1610"/>
    <mergeCell ref="F1610:G1610"/>
    <mergeCell ref="B1611:G1611"/>
    <mergeCell ref="B1600:C1600"/>
    <mergeCell ref="B1601:C1601"/>
    <mergeCell ref="B1602:C1602"/>
    <mergeCell ref="B1603:C1603"/>
    <mergeCell ref="B1604:H1604"/>
    <mergeCell ref="B1605:C1605"/>
    <mergeCell ref="B1594:C1594"/>
    <mergeCell ref="B1595:C1595"/>
    <mergeCell ref="B1596:C1596"/>
    <mergeCell ref="B1597:H1597"/>
    <mergeCell ref="B1598:C1598"/>
    <mergeCell ref="B1599:C1599"/>
    <mergeCell ref="B1624:C1624"/>
    <mergeCell ref="B1625:C1625"/>
    <mergeCell ref="B1626:C1626"/>
    <mergeCell ref="B1627:H1627"/>
    <mergeCell ref="B1628:C1628"/>
    <mergeCell ref="B1629:C1629"/>
    <mergeCell ref="B1616:G1616"/>
    <mergeCell ref="B1618:G1618"/>
    <mergeCell ref="B1619:G1619"/>
    <mergeCell ref="B1621:H1621"/>
    <mergeCell ref="B1622:C1622"/>
    <mergeCell ref="B1623:C1623"/>
    <mergeCell ref="C1612:H1612"/>
    <mergeCell ref="B1613:C1613"/>
    <mergeCell ref="E1613:F1613"/>
    <mergeCell ref="B1614:C1614"/>
    <mergeCell ref="E1614:F1614"/>
    <mergeCell ref="B1615:C1615"/>
    <mergeCell ref="E1615:F1615"/>
    <mergeCell ref="B1642:C1642"/>
    <mergeCell ref="B1643:C1643"/>
    <mergeCell ref="B1644:C1644"/>
    <mergeCell ref="B1646:C1646"/>
    <mergeCell ref="B1647:C1647"/>
    <mergeCell ref="F1647:G1647"/>
    <mergeCell ref="B1636:C1636"/>
    <mergeCell ref="B1637:C1637"/>
    <mergeCell ref="B1638:C1638"/>
    <mergeCell ref="B1639:C1639"/>
    <mergeCell ref="B1640:C1640"/>
    <mergeCell ref="B1641:H1641"/>
    <mergeCell ref="B1630:C1630"/>
    <mergeCell ref="B1631:C1631"/>
    <mergeCell ref="B1632:C1632"/>
    <mergeCell ref="B1633:C1633"/>
    <mergeCell ref="B1634:H1634"/>
    <mergeCell ref="B1635:C1635"/>
    <mergeCell ref="B1659:C1659"/>
    <mergeCell ref="B1660:C1660"/>
    <mergeCell ref="B1661:C1661"/>
    <mergeCell ref="B1662:C1662"/>
    <mergeCell ref="B1663:C1663"/>
    <mergeCell ref="B1664:C1664"/>
    <mergeCell ref="B1652:C1652"/>
    <mergeCell ref="E1652:F1652"/>
    <mergeCell ref="B1653:G1653"/>
    <mergeCell ref="B1655:G1655"/>
    <mergeCell ref="B1656:G1656"/>
    <mergeCell ref="B1658:H1658"/>
    <mergeCell ref="B1648:G1648"/>
    <mergeCell ref="C1649:H1649"/>
    <mergeCell ref="B1650:C1650"/>
    <mergeCell ref="E1650:F1650"/>
    <mergeCell ref="B1651:C1651"/>
    <mergeCell ref="E1651:F1651"/>
    <mergeCell ref="B1677:C1677"/>
    <mergeCell ref="B1678:C1678"/>
    <mergeCell ref="B1679:C1679"/>
    <mergeCell ref="B1680:H1680"/>
    <mergeCell ref="B1681:C1681"/>
    <mergeCell ref="B1682:C1682"/>
    <mergeCell ref="B1671:C1671"/>
    <mergeCell ref="B1672:C1672"/>
    <mergeCell ref="B1673:H1673"/>
    <mergeCell ref="B1674:C1674"/>
    <mergeCell ref="B1675:C1675"/>
    <mergeCell ref="B1676:C1676"/>
    <mergeCell ref="B1665:C1665"/>
    <mergeCell ref="B1666:C1666"/>
    <mergeCell ref="B1667:C1667"/>
    <mergeCell ref="B1668:C1668"/>
    <mergeCell ref="B1669:C1669"/>
    <mergeCell ref="B1670:C1670"/>
    <mergeCell ref="C1695:H1695"/>
    <mergeCell ref="B1696:C1696"/>
    <mergeCell ref="E1696:F1696"/>
    <mergeCell ref="B1697:C1697"/>
    <mergeCell ref="E1697:F1697"/>
    <mergeCell ref="B1698:C1698"/>
    <mergeCell ref="E1698:F1698"/>
    <mergeCell ref="B1689:C1689"/>
    <mergeCell ref="B1690:C1690"/>
    <mergeCell ref="B1692:C1692"/>
    <mergeCell ref="B1693:C1693"/>
    <mergeCell ref="F1693:G1693"/>
    <mergeCell ref="B1694:G1694"/>
    <mergeCell ref="B1683:C1683"/>
    <mergeCell ref="B1684:C1684"/>
    <mergeCell ref="B1685:C1685"/>
    <mergeCell ref="B1686:C1686"/>
    <mergeCell ref="B1687:H1687"/>
    <mergeCell ref="B1688:C1688"/>
    <mergeCell ref="B1713:C1713"/>
    <mergeCell ref="B1714:C1714"/>
    <mergeCell ref="B1715:C1715"/>
    <mergeCell ref="B1716:C1716"/>
    <mergeCell ref="B1717:H1717"/>
    <mergeCell ref="B1718:C1718"/>
    <mergeCell ref="B1707:C1707"/>
    <mergeCell ref="B1708:C1708"/>
    <mergeCell ref="B1709:C1709"/>
    <mergeCell ref="B1710:C1710"/>
    <mergeCell ref="B1711:C1711"/>
    <mergeCell ref="B1712:C1712"/>
    <mergeCell ref="B1699:G1699"/>
    <mergeCell ref="B1701:G1701"/>
    <mergeCell ref="B1702:G1702"/>
    <mergeCell ref="B1704:H1704"/>
    <mergeCell ref="B1705:C1705"/>
    <mergeCell ref="B1706:C1706"/>
    <mergeCell ref="B1731:H1731"/>
    <mergeCell ref="B1732:C1732"/>
    <mergeCell ref="B1733:C1733"/>
    <mergeCell ref="B1734:C1734"/>
    <mergeCell ref="B1736:C1736"/>
    <mergeCell ref="B1737:C1737"/>
    <mergeCell ref="F1737:G1737"/>
    <mergeCell ref="B1725:C1725"/>
    <mergeCell ref="B1726:C1726"/>
    <mergeCell ref="B1727:C1727"/>
    <mergeCell ref="B1728:C1728"/>
    <mergeCell ref="B1729:C1729"/>
    <mergeCell ref="B1730:C1730"/>
    <mergeCell ref="B1719:C1719"/>
    <mergeCell ref="B1720:C1720"/>
    <mergeCell ref="B1721:C1721"/>
    <mergeCell ref="B1722:C1722"/>
    <mergeCell ref="B1723:C1723"/>
    <mergeCell ref="B1724:H1724"/>
    <mergeCell ref="B1749:C1749"/>
    <mergeCell ref="B1750:C1750"/>
    <mergeCell ref="B1751:C1751"/>
    <mergeCell ref="B1752:C1752"/>
    <mergeCell ref="B1753:C1753"/>
    <mergeCell ref="B1754:C1754"/>
    <mergeCell ref="B1742:C1742"/>
    <mergeCell ref="E1742:F1742"/>
    <mergeCell ref="B1743:G1743"/>
    <mergeCell ref="B1745:G1745"/>
    <mergeCell ref="B1746:G1746"/>
    <mergeCell ref="B1748:H1748"/>
    <mergeCell ref="B1738:G1738"/>
    <mergeCell ref="C1739:H1739"/>
    <mergeCell ref="B1740:C1740"/>
    <mergeCell ref="E1740:F1740"/>
    <mergeCell ref="B1741:C1741"/>
    <mergeCell ref="E1741:F1741"/>
    <mergeCell ref="B1767:C1767"/>
    <mergeCell ref="B1768:H1768"/>
    <mergeCell ref="B1769:C1769"/>
    <mergeCell ref="B1770:C1770"/>
    <mergeCell ref="B1771:C1771"/>
    <mergeCell ref="B1772:C1772"/>
    <mergeCell ref="B1761:H1761"/>
    <mergeCell ref="B1762:C1762"/>
    <mergeCell ref="B1763:C1763"/>
    <mergeCell ref="B1764:C1764"/>
    <mergeCell ref="B1765:C1765"/>
    <mergeCell ref="B1766:C1766"/>
    <mergeCell ref="B1755:C1755"/>
    <mergeCell ref="B1756:C1756"/>
    <mergeCell ref="B1757:C1757"/>
    <mergeCell ref="B1758:C1758"/>
    <mergeCell ref="B1759:C1759"/>
    <mergeCell ref="B1760:C1760"/>
    <mergeCell ref="B1785:C1785"/>
    <mergeCell ref="E1785:F1785"/>
    <mergeCell ref="B1786:C1786"/>
    <mergeCell ref="E1786:F1786"/>
    <mergeCell ref="B1787:G1787"/>
    <mergeCell ref="B1789:G1789"/>
    <mergeCell ref="B1780:C1780"/>
    <mergeCell ref="B1781:C1781"/>
    <mergeCell ref="F1781:G1781"/>
    <mergeCell ref="B1782:G1782"/>
    <mergeCell ref="C1783:H1783"/>
    <mergeCell ref="B1784:C1784"/>
    <mergeCell ref="E1784:F1784"/>
    <mergeCell ref="B1773:C1773"/>
    <mergeCell ref="B1774:C1774"/>
    <mergeCell ref="B1775:H1775"/>
    <mergeCell ref="B1776:C1776"/>
    <mergeCell ref="B1777:C1777"/>
    <mergeCell ref="B1778:C1778"/>
    <mergeCell ref="B1803:C1803"/>
    <mergeCell ref="B1804:C1804"/>
    <mergeCell ref="B1805:H1805"/>
    <mergeCell ref="B1806:C1806"/>
    <mergeCell ref="B1807:C1807"/>
    <mergeCell ref="B1808:C1808"/>
    <mergeCell ref="B1797:C1797"/>
    <mergeCell ref="B1798:C1798"/>
    <mergeCell ref="B1799:C1799"/>
    <mergeCell ref="B1800:C1800"/>
    <mergeCell ref="B1801:C1801"/>
    <mergeCell ref="B1802:C1802"/>
    <mergeCell ref="B1790:G1790"/>
    <mergeCell ref="B1792:H1792"/>
    <mergeCell ref="B1793:C1793"/>
    <mergeCell ref="B1794:C1794"/>
    <mergeCell ref="B1795:C1795"/>
    <mergeCell ref="B1796:C1796"/>
    <mergeCell ref="B1821:C1821"/>
    <mergeCell ref="B1822:C1822"/>
    <mergeCell ref="B1824:C1824"/>
    <mergeCell ref="B1825:C1825"/>
    <mergeCell ref="F1825:G1825"/>
    <mergeCell ref="B1826:G1826"/>
    <mergeCell ref="B1815:C1815"/>
    <mergeCell ref="B1816:C1816"/>
    <mergeCell ref="B1817:C1817"/>
    <mergeCell ref="B1818:C1818"/>
    <mergeCell ref="B1819:H1819"/>
    <mergeCell ref="B1820:C1820"/>
    <mergeCell ref="B1809:C1809"/>
    <mergeCell ref="B1810:C1810"/>
    <mergeCell ref="B1811:C1811"/>
    <mergeCell ref="B1812:H1812"/>
    <mergeCell ref="B1813:C1813"/>
    <mergeCell ref="B1814:C1814"/>
    <mergeCell ref="B1839:C1839"/>
    <mergeCell ref="B1840:C1840"/>
    <mergeCell ref="B1841:C1841"/>
    <mergeCell ref="B1842:C1842"/>
    <mergeCell ref="B1843:C1843"/>
    <mergeCell ref="B1844:C1844"/>
    <mergeCell ref="B1831:G1831"/>
    <mergeCell ref="B1833:G1833"/>
    <mergeCell ref="B1834:G1834"/>
    <mergeCell ref="B1836:H1836"/>
    <mergeCell ref="B1837:C1837"/>
    <mergeCell ref="B1838:C1838"/>
    <mergeCell ref="C1827:H1827"/>
    <mergeCell ref="B1828:C1828"/>
    <mergeCell ref="E1828:F1828"/>
    <mergeCell ref="B1829:C1829"/>
    <mergeCell ref="E1829:F1829"/>
    <mergeCell ref="B1830:C1830"/>
    <mergeCell ref="E1830:F1830"/>
    <mergeCell ref="B1857:C1857"/>
    <mergeCell ref="B1858:C1858"/>
    <mergeCell ref="B1859:C1859"/>
    <mergeCell ref="B1860:C1860"/>
    <mergeCell ref="B1861:C1861"/>
    <mergeCell ref="B1862:C1862"/>
    <mergeCell ref="B1851:C1851"/>
    <mergeCell ref="B1852:C1852"/>
    <mergeCell ref="B1853:C1853"/>
    <mergeCell ref="B1854:C1854"/>
    <mergeCell ref="B1855:C1855"/>
    <mergeCell ref="B1856:H1856"/>
    <mergeCell ref="B1845:C1845"/>
    <mergeCell ref="B1846:C1846"/>
    <mergeCell ref="B1847:C1847"/>
    <mergeCell ref="B1848:C1848"/>
    <mergeCell ref="B1849:H1849"/>
    <mergeCell ref="B1850:C1850"/>
    <mergeCell ref="B1874:C1874"/>
    <mergeCell ref="E1874:F1874"/>
    <mergeCell ref="B1875:G1875"/>
    <mergeCell ref="B1877:G1877"/>
    <mergeCell ref="B1878:G1878"/>
    <mergeCell ref="B1880:H1880"/>
    <mergeCell ref="B1870:G1870"/>
    <mergeCell ref="C1871:H1871"/>
    <mergeCell ref="B1872:C1872"/>
    <mergeCell ref="E1872:F1872"/>
    <mergeCell ref="B1873:C1873"/>
    <mergeCell ref="E1873:F1873"/>
    <mergeCell ref="B1863:H1863"/>
    <mergeCell ref="B1864:C1864"/>
    <mergeCell ref="B1865:C1865"/>
    <mergeCell ref="B1866:C1866"/>
    <mergeCell ref="B1868:C1868"/>
    <mergeCell ref="B1869:C1869"/>
    <mergeCell ref="F1869:G1869"/>
    <mergeCell ref="B1893:H1893"/>
    <mergeCell ref="B1894:C1894"/>
    <mergeCell ref="B1895:C1895"/>
    <mergeCell ref="B1896:C1896"/>
    <mergeCell ref="B1897:C1897"/>
    <mergeCell ref="B1898:C1898"/>
    <mergeCell ref="B1887:C1887"/>
    <mergeCell ref="B1888:C1888"/>
    <mergeCell ref="B1889:C1889"/>
    <mergeCell ref="B1890:C1890"/>
    <mergeCell ref="B1891:C1891"/>
    <mergeCell ref="B1892:C1892"/>
    <mergeCell ref="B1881:C1881"/>
    <mergeCell ref="B1882:C1882"/>
    <mergeCell ref="B1883:C1883"/>
    <mergeCell ref="B1884:C1884"/>
    <mergeCell ref="B1885:C1885"/>
    <mergeCell ref="B1886:C1886"/>
    <mergeCell ref="B1912:C1912"/>
    <mergeCell ref="B1913:C1913"/>
    <mergeCell ref="F1913:G1913"/>
    <mergeCell ref="B1914:G1914"/>
    <mergeCell ref="C1915:H1915"/>
    <mergeCell ref="B1916:C1916"/>
    <mergeCell ref="E1916:F1916"/>
    <mergeCell ref="B1905:C1905"/>
    <mergeCell ref="B1906:C1906"/>
    <mergeCell ref="B1907:H1907"/>
    <mergeCell ref="B1908:C1908"/>
    <mergeCell ref="B1909:C1909"/>
    <mergeCell ref="B1910:C1910"/>
    <mergeCell ref="B1899:C1899"/>
    <mergeCell ref="B1900:H1900"/>
    <mergeCell ref="B1901:C1901"/>
    <mergeCell ref="B1902:C1902"/>
    <mergeCell ref="B1903:C1903"/>
    <mergeCell ref="B1904:C1904"/>
    <mergeCell ref="B1929:C1929"/>
    <mergeCell ref="B1930:C1930"/>
    <mergeCell ref="B1931:C1931"/>
    <mergeCell ref="B1932:C1932"/>
    <mergeCell ref="B1933:C1933"/>
    <mergeCell ref="B1934:C1934"/>
    <mergeCell ref="B1922:G1922"/>
    <mergeCell ref="B1924:H1924"/>
    <mergeCell ref="B1925:C1925"/>
    <mergeCell ref="B1926:C1926"/>
    <mergeCell ref="B1927:C1927"/>
    <mergeCell ref="B1928:C1928"/>
    <mergeCell ref="B1917:C1917"/>
    <mergeCell ref="E1917:F1917"/>
    <mergeCell ref="B1918:C1918"/>
    <mergeCell ref="E1918:F1918"/>
    <mergeCell ref="B1919:G1919"/>
    <mergeCell ref="B1921:G1921"/>
    <mergeCell ref="B1947:C1947"/>
    <mergeCell ref="B1948:C1948"/>
    <mergeCell ref="B1949:C1949"/>
    <mergeCell ref="B1950:C1950"/>
    <mergeCell ref="B1951:H1951"/>
    <mergeCell ref="B1952:C1952"/>
    <mergeCell ref="B1941:C1941"/>
    <mergeCell ref="B1942:C1942"/>
    <mergeCell ref="B1943:C1943"/>
    <mergeCell ref="B1944:H1944"/>
    <mergeCell ref="B1945:C1945"/>
    <mergeCell ref="B1946:C1946"/>
    <mergeCell ref="B1935:C1935"/>
    <mergeCell ref="B1936:C1936"/>
    <mergeCell ref="B1937:H1937"/>
    <mergeCell ref="B1938:C1938"/>
    <mergeCell ref="B1939:C1939"/>
    <mergeCell ref="B1940:C1940"/>
    <mergeCell ref="B1963:G1963"/>
    <mergeCell ref="B1965:G1965"/>
    <mergeCell ref="B1966:G1966"/>
    <mergeCell ref="B1968:H1968"/>
    <mergeCell ref="B1969:C1969"/>
    <mergeCell ref="B1970:C1970"/>
    <mergeCell ref="C1959:H1959"/>
    <mergeCell ref="B1960:C1960"/>
    <mergeCell ref="E1960:F1960"/>
    <mergeCell ref="B1961:C1961"/>
    <mergeCell ref="E1961:F1961"/>
    <mergeCell ref="B1962:C1962"/>
    <mergeCell ref="E1962:F1962"/>
    <mergeCell ref="B1953:C1953"/>
    <mergeCell ref="B1954:C1954"/>
    <mergeCell ref="B1956:C1956"/>
    <mergeCell ref="B1957:C1957"/>
    <mergeCell ref="F1957:G1957"/>
    <mergeCell ref="B1958:G1958"/>
    <mergeCell ref="B1983:C1983"/>
    <mergeCell ref="B1984:C1984"/>
    <mergeCell ref="B1985:C1985"/>
    <mergeCell ref="B1986:H1986"/>
    <mergeCell ref="B1987:C1987"/>
    <mergeCell ref="B1988:C1988"/>
    <mergeCell ref="B1977:C1977"/>
    <mergeCell ref="B1978:C1978"/>
    <mergeCell ref="B1979:H1979"/>
    <mergeCell ref="B1980:C1980"/>
    <mergeCell ref="B1981:C1981"/>
    <mergeCell ref="B1982:C1982"/>
    <mergeCell ref="B1971:C1971"/>
    <mergeCell ref="B1972:H1972"/>
    <mergeCell ref="B1973:C1973"/>
    <mergeCell ref="B1974:C1974"/>
    <mergeCell ref="B1975:C1975"/>
    <mergeCell ref="B1976:C1976"/>
    <mergeCell ref="B1998:G1998"/>
    <mergeCell ref="B2000:G2000"/>
    <mergeCell ref="B2001:G2001"/>
    <mergeCell ref="B2003:H2003"/>
    <mergeCell ref="B2004:C2004"/>
    <mergeCell ref="B2005:C2005"/>
    <mergeCell ref="B1995:C1995"/>
    <mergeCell ref="E1995:F1995"/>
    <mergeCell ref="B1996:C1996"/>
    <mergeCell ref="E1996:F1996"/>
    <mergeCell ref="B1997:C1997"/>
    <mergeCell ref="E1997:F1997"/>
    <mergeCell ref="B1989:C1989"/>
    <mergeCell ref="B1991:C1991"/>
    <mergeCell ref="B1992:C1992"/>
    <mergeCell ref="F1992:G1992"/>
    <mergeCell ref="B1993:G1993"/>
    <mergeCell ref="C1994:H1994"/>
    <mergeCell ref="B2018:C2018"/>
    <mergeCell ref="B2019:C2019"/>
    <mergeCell ref="B2020:C2020"/>
    <mergeCell ref="B2021:H2021"/>
    <mergeCell ref="B2022:C2022"/>
    <mergeCell ref="B2023:C2023"/>
    <mergeCell ref="B2012:C2012"/>
    <mergeCell ref="B2013:C2013"/>
    <mergeCell ref="B2014:H2014"/>
    <mergeCell ref="B2015:C2015"/>
    <mergeCell ref="B2016:C2016"/>
    <mergeCell ref="B2017:C2017"/>
    <mergeCell ref="B2006:C2006"/>
    <mergeCell ref="B2007:H2007"/>
    <mergeCell ref="B2008:C2008"/>
    <mergeCell ref="B2009:C2009"/>
    <mergeCell ref="B2010:C2010"/>
    <mergeCell ref="B2011:C2011"/>
    <mergeCell ref="B2033:G2033"/>
    <mergeCell ref="B2035:G2035"/>
    <mergeCell ref="B2036:G2036"/>
    <mergeCell ref="B2038:H2038"/>
    <mergeCell ref="B2039:C2039"/>
    <mergeCell ref="B2040:C2040"/>
    <mergeCell ref="B2030:C2030"/>
    <mergeCell ref="E2030:F2030"/>
    <mergeCell ref="B2031:C2031"/>
    <mergeCell ref="E2031:F2031"/>
    <mergeCell ref="B2032:C2032"/>
    <mergeCell ref="E2032:F2032"/>
    <mergeCell ref="B2024:C2024"/>
    <mergeCell ref="B2026:C2026"/>
    <mergeCell ref="B2027:C2027"/>
    <mergeCell ref="F2027:G2027"/>
    <mergeCell ref="B2028:G2028"/>
    <mergeCell ref="C2029:H2029"/>
    <mergeCell ref="B2053:C2053"/>
    <mergeCell ref="B2054:C2054"/>
    <mergeCell ref="B2055:C2055"/>
    <mergeCell ref="B2056:H2056"/>
    <mergeCell ref="B2057:C2057"/>
    <mergeCell ref="B2058:C2058"/>
    <mergeCell ref="B2047:C2047"/>
    <mergeCell ref="B2048:C2048"/>
    <mergeCell ref="B2049:H2049"/>
    <mergeCell ref="B2050:C2050"/>
    <mergeCell ref="B2051:C2051"/>
    <mergeCell ref="B2052:C2052"/>
    <mergeCell ref="B2041:C2041"/>
    <mergeCell ref="B2042:H2042"/>
    <mergeCell ref="B2043:C2043"/>
    <mergeCell ref="B2044:C2044"/>
    <mergeCell ref="B2045:C2045"/>
    <mergeCell ref="B2046:C2046"/>
    <mergeCell ref="B2068:G2068"/>
    <mergeCell ref="B2070:G2070"/>
    <mergeCell ref="B2071:G2071"/>
    <mergeCell ref="B2073:H2073"/>
    <mergeCell ref="B2074:C2074"/>
    <mergeCell ref="B2075:C2075"/>
    <mergeCell ref="B2065:C2065"/>
    <mergeCell ref="E2065:F2065"/>
    <mergeCell ref="B2066:C2066"/>
    <mergeCell ref="E2066:F2066"/>
    <mergeCell ref="B2067:C2067"/>
    <mergeCell ref="E2067:F2067"/>
    <mergeCell ref="B2059:C2059"/>
    <mergeCell ref="B2061:C2061"/>
    <mergeCell ref="B2062:C2062"/>
    <mergeCell ref="F2062:G2062"/>
    <mergeCell ref="B2063:G2063"/>
    <mergeCell ref="C2064:H2064"/>
    <mergeCell ref="B2088:C2088"/>
    <mergeCell ref="B2089:C2089"/>
    <mergeCell ref="B2090:C2090"/>
    <mergeCell ref="B2091:H2091"/>
    <mergeCell ref="B2092:C2092"/>
    <mergeCell ref="B2093:C2093"/>
    <mergeCell ref="B2082:C2082"/>
    <mergeCell ref="B2083:C2083"/>
    <mergeCell ref="B2084:H2084"/>
    <mergeCell ref="B2085:C2085"/>
    <mergeCell ref="B2086:C2086"/>
    <mergeCell ref="B2087:C2087"/>
    <mergeCell ref="B2076:C2076"/>
    <mergeCell ref="B2077:H2077"/>
    <mergeCell ref="B2078:C2078"/>
    <mergeCell ref="B2079:C2079"/>
    <mergeCell ref="B2080:C2080"/>
    <mergeCell ref="B2081:C2081"/>
    <mergeCell ref="B2103:G2103"/>
    <mergeCell ref="B2105:G2105"/>
    <mergeCell ref="B2106:G2106"/>
    <mergeCell ref="B2108:H2108"/>
    <mergeCell ref="B2109:C2109"/>
    <mergeCell ref="B2110:C2110"/>
    <mergeCell ref="B2100:C2100"/>
    <mergeCell ref="E2100:F2100"/>
    <mergeCell ref="B2101:C2101"/>
    <mergeCell ref="E2101:F2101"/>
    <mergeCell ref="B2102:C2102"/>
    <mergeCell ref="E2102:F2102"/>
    <mergeCell ref="B2094:C2094"/>
    <mergeCell ref="B2096:C2096"/>
    <mergeCell ref="B2097:C2097"/>
    <mergeCell ref="F2097:G2097"/>
    <mergeCell ref="B2098:G2098"/>
    <mergeCell ref="C2099:H2099"/>
    <mergeCell ref="B2123:C2123"/>
    <mergeCell ref="B2124:C2124"/>
    <mergeCell ref="B2125:C2125"/>
    <mergeCell ref="B2126:H2126"/>
    <mergeCell ref="B2127:C2127"/>
    <mergeCell ref="B2128:C2128"/>
    <mergeCell ref="B2117:C2117"/>
    <mergeCell ref="B2118:C2118"/>
    <mergeCell ref="B2119:H2119"/>
    <mergeCell ref="B2120:C2120"/>
    <mergeCell ref="B2121:C2121"/>
    <mergeCell ref="B2122:C2122"/>
    <mergeCell ref="B2111:C2111"/>
    <mergeCell ref="B2112:H2112"/>
    <mergeCell ref="B2113:C2113"/>
    <mergeCell ref="B2114:C2114"/>
    <mergeCell ref="B2115:C2115"/>
    <mergeCell ref="B2116:C2116"/>
    <mergeCell ref="B2138:G2138"/>
    <mergeCell ref="B2140:G2140"/>
    <mergeCell ref="B2141:G2141"/>
    <mergeCell ref="B2143:H2143"/>
    <mergeCell ref="B2144:C2144"/>
    <mergeCell ref="B2145:C2145"/>
    <mergeCell ref="B2135:C2135"/>
    <mergeCell ref="E2135:F2135"/>
    <mergeCell ref="B2136:C2136"/>
    <mergeCell ref="E2136:F2136"/>
    <mergeCell ref="B2137:C2137"/>
    <mergeCell ref="E2137:F2137"/>
    <mergeCell ref="B2129:C2129"/>
    <mergeCell ref="B2131:C2131"/>
    <mergeCell ref="B2132:C2132"/>
    <mergeCell ref="F2132:G2132"/>
    <mergeCell ref="B2133:G2133"/>
    <mergeCell ref="C2134:H2134"/>
    <mergeCell ref="B2158:C2158"/>
    <mergeCell ref="B2159:C2159"/>
    <mergeCell ref="B2160:C2160"/>
    <mergeCell ref="B2161:H2161"/>
    <mergeCell ref="B2162:C2162"/>
    <mergeCell ref="B2163:C2163"/>
    <mergeCell ref="B2152:C2152"/>
    <mergeCell ref="B2153:C2153"/>
    <mergeCell ref="B2154:H2154"/>
    <mergeCell ref="B2155:C2155"/>
    <mergeCell ref="B2156:C2156"/>
    <mergeCell ref="B2157:C2157"/>
    <mergeCell ref="B2146:C2146"/>
    <mergeCell ref="B2147:H2147"/>
    <mergeCell ref="B2148:C2148"/>
    <mergeCell ref="B2149:C2149"/>
    <mergeCell ref="B2150:C2150"/>
    <mergeCell ref="B2151:C2151"/>
    <mergeCell ref="B2173:G2173"/>
    <mergeCell ref="B2175:G2175"/>
    <mergeCell ref="B2176:G2176"/>
    <mergeCell ref="B2178:H2178"/>
    <mergeCell ref="B2179:C2179"/>
    <mergeCell ref="B2180:C2180"/>
    <mergeCell ref="B2170:C2170"/>
    <mergeCell ref="E2170:F2170"/>
    <mergeCell ref="B2171:C2171"/>
    <mergeCell ref="E2171:F2171"/>
    <mergeCell ref="B2172:C2172"/>
    <mergeCell ref="E2172:F2172"/>
    <mergeCell ref="B2164:C2164"/>
    <mergeCell ref="B2166:C2166"/>
    <mergeCell ref="B2167:C2167"/>
    <mergeCell ref="F2167:G2167"/>
    <mergeCell ref="B2168:G2168"/>
    <mergeCell ref="C2169:H2169"/>
    <mergeCell ref="B2193:C2193"/>
    <mergeCell ref="B2194:C2194"/>
    <mergeCell ref="B2195:C2195"/>
    <mergeCell ref="B2196:H2196"/>
    <mergeCell ref="B2197:C2197"/>
    <mergeCell ref="B2198:C2198"/>
    <mergeCell ref="B2187:C2187"/>
    <mergeCell ref="B2188:C2188"/>
    <mergeCell ref="B2189:H2189"/>
    <mergeCell ref="B2190:C2190"/>
    <mergeCell ref="B2191:C2191"/>
    <mergeCell ref="B2192:C2192"/>
    <mergeCell ref="B2181:C2181"/>
    <mergeCell ref="B2182:H2182"/>
    <mergeCell ref="B2183:C2183"/>
    <mergeCell ref="B2184:C2184"/>
    <mergeCell ref="B2185:C2185"/>
    <mergeCell ref="B2186:C2186"/>
    <mergeCell ref="B2208:G2208"/>
    <mergeCell ref="B2210:G2210"/>
    <mergeCell ref="B2211:G2211"/>
    <mergeCell ref="B2213:H2213"/>
    <mergeCell ref="B2214:C2214"/>
    <mergeCell ref="B2215:C2215"/>
    <mergeCell ref="B2205:C2205"/>
    <mergeCell ref="E2205:F2205"/>
    <mergeCell ref="B2206:C2206"/>
    <mergeCell ref="E2206:F2206"/>
    <mergeCell ref="B2207:C2207"/>
    <mergeCell ref="E2207:F2207"/>
    <mergeCell ref="B2199:C2199"/>
    <mergeCell ref="B2201:C2201"/>
    <mergeCell ref="B2202:C2202"/>
    <mergeCell ref="F2202:G2202"/>
    <mergeCell ref="B2203:G2203"/>
    <mergeCell ref="C2204:H2204"/>
    <mergeCell ref="B2228:C2228"/>
    <mergeCell ref="B2229:C2229"/>
    <mergeCell ref="B2230:C2230"/>
    <mergeCell ref="B2231:H2231"/>
    <mergeCell ref="B2232:C2232"/>
    <mergeCell ref="B2233:C2233"/>
    <mergeCell ref="B2222:C2222"/>
    <mergeCell ref="B2223:C2223"/>
    <mergeCell ref="B2224:H2224"/>
    <mergeCell ref="B2225:C2225"/>
    <mergeCell ref="B2226:C2226"/>
    <mergeCell ref="B2227:C2227"/>
    <mergeCell ref="B2216:C2216"/>
    <mergeCell ref="B2217:H2217"/>
    <mergeCell ref="B2218:C2218"/>
    <mergeCell ref="B2219:C2219"/>
    <mergeCell ref="B2220:C2220"/>
    <mergeCell ref="B2221:C2221"/>
    <mergeCell ref="B2243:G2243"/>
    <mergeCell ref="B2245:G2245"/>
    <mergeCell ref="B2246:G2246"/>
    <mergeCell ref="B2248:H2248"/>
    <mergeCell ref="B2249:C2249"/>
    <mergeCell ref="B2250:C2250"/>
    <mergeCell ref="B2240:C2240"/>
    <mergeCell ref="E2240:F2240"/>
    <mergeCell ref="B2241:C2241"/>
    <mergeCell ref="E2241:F2241"/>
    <mergeCell ref="B2242:C2242"/>
    <mergeCell ref="E2242:F2242"/>
    <mergeCell ref="B2234:C2234"/>
    <mergeCell ref="B2236:C2236"/>
    <mergeCell ref="B2237:C2237"/>
    <mergeCell ref="F2237:G2237"/>
    <mergeCell ref="B2238:G2238"/>
    <mergeCell ref="C2239:H2239"/>
    <mergeCell ref="B2263:C2263"/>
    <mergeCell ref="B2264:C2264"/>
    <mergeCell ref="B2265:C2265"/>
    <mergeCell ref="B2266:H2266"/>
    <mergeCell ref="B2267:C2267"/>
    <mergeCell ref="B2268:C2268"/>
    <mergeCell ref="B2257:C2257"/>
    <mergeCell ref="B2258:C2258"/>
    <mergeCell ref="B2259:H2259"/>
    <mergeCell ref="B2260:C2260"/>
    <mergeCell ref="B2261:C2261"/>
    <mergeCell ref="B2262:C2262"/>
    <mergeCell ref="B2251:C2251"/>
    <mergeCell ref="B2252:H2252"/>
    <mergeCell ref="B2253:C2253"/>
    <mergeCell ref="B2254:C2254"/>
    <mergeCell ref="B2255:C2255"/>
    <mergeCell ref="B2256:C2256"/>
    <mergeCell ref="B2278:G2278"/>
    <mergeCell ref="B2280:G2280"/>
    <mergeCell ref="B2281:G2281"/>
    <mergeCell ref="B2283:H2283"/>
    <mergeCell ref="B2284:C2284"/>
    <mergeCell ref="B2285:C2285"/>
    <mergeCell ref="B2275:C2275"/>
    <mergeCell ref="E2275:F2275"/>
    <mergeCell ref="B2276:C2276"/>
    <mergeCell ref="E2276:F2276"/>
    <mergeCell ref="B2277:C2277"/>
    <mergeCell ref="E2277:F2277"/>
    <mergeCell ref="B2269:C2269"/>
    <mergeCell ref="B2271:C2271"/>
    <mergeCell ref="B2272:C2272"/>
    <mergeCell ref="F2272:G2272"/>
    <mergeCell ref="B2273:G2273"/>
    <mergeCell ref="C2274:H2274"/>
    <mergeCell ref="B2298:H2298"/>
    <mergeCell ref="B2299:C2299"/>
    <mergeCell ref="B2300:C2300"/>
    <mergeCell ref="B2301:C2301"/>
    <mergeCell ref="B2302:C2302"/>
    <mergeCell ref="B2303:C2303"/>
    <mergeCell ref="B2292:C2292"/>
    <mergeCell ref="B2293:C2293"/>
    <mergeCell ref="B2294:C2294"/>
    <mergeCell ref="B2295:C2295"/>
    <mergeCell ref="B2296:C2296"/>
    <mergeCell ref="B2297:C2297"/>
    <mergeCell ref="B2286:C2286"/>
    <mergeCell ref="B2287:C2287"/>
    <mergeCell ref="B2288:C2288"/>
    <mergeCell ref="B2289:C2289"/>
    <mergeCell ref="B2290:C2290"/>
    <mergeCell ref="B2291:H2291"/>
    <mergeCell ref="B2315:C2315"/>
    <mergeCell ref="E2315:F2315"/>
    <mergeCell ref="B2316:C2316"/>
    <mergeCell ref="E2316:F2316"/>
    <mergeCell ref="B2317:G2317"/>
    <mergeCell ref="B2319:G2319"/>
    <mergeCell ref="B2311:C2311"/>
    <mergeCell ref="F2311:G2311"/>
    <mergeCell ref="B2312:G2312"/>
    <mergeCell ref="C2313:H2313"/>
    <mergeCell ref="B2314:C2314"/>
    <mergeCell ref="E2314:F2314"/>
    <mergeCell ref="B2304:C2304"/>
    <mergeCell ref="B2305:H2305"/>
    <mergeCell ref="B2306:C2306"/>
    <mergeCell ref="B2307:C2307"/>
    <mergeCell ref="B2308:C2308"/>
    <mergeCell ref="B2310:C2310"/>
    <mergeCell ref="B2333:C2333"/>
    <mergeCell ref="B2334:C2334"/>
    <mergeCell ref="B2335:H2335"/>
    <mergeCell ref="B2336:C2336"/>
    <mergeCell ref="B2337:C2337"/>
    <mergeCell ref="B2338:C2338"/>
    <mergeCell ref="B2327:C2327"/>
    <mergeCell ref="B2328:H2328"/>
    <mergeCell ref="B2329:C2329"/>
    <mergeCell ref="B2330:C2330"/>
    <mergeCell ref="B2331:C2331"/>
    <mergeCell ref="B2332:C2332"/>
    <mergeCell ref="B2320:G2320"/>
    <mergeCell ref="B2322:H2322"/>
    <mergeCell ref="B2323:C2323"/>
    <mergeCell ref="B2324:C2324"/>
    <mergeCell ref="B2325:C2325"/>
    <mergeCell ref="B2326:C2326"/>
    <mergeCell ref="B2351:C2351"/>
    <mergeCell ref="E2351:F2351"/>
    <mergeCell ref="B2352:C2352"/>
    <mergeCell ref="E2352:F2352"/>
    <mergeCell ref="B2353:C2353"/>
    <mergeCell ref="E2353:F2353"/>
    <mergeCell ref="B2345:C2345"/>
    <mergeCell ref="B2347:C2347"/>
    <mergeCell ref="B2348:C2348"/>
    <mergeCell ref="F2348:G2348"/>
    <mergeCell ref="B2349:G2349"/>
    <mergeCell ref="C2350:H2350"/>
    <mergeCell ref="B2339:C2339"/>
    <mergeCell ref="B2340:C2340"/>
    <mergeCell ref="B2341:C2341"/>
    <mergeCell ref="B2342:H2342"/>
    <mergeCell ref="B2343:C2343"/>
    <mergeCell ref="B2344:C2344"/>
    <mergeCell ref="B2368:C2368"/>
    <mergeCell ref="B2369:C2369"/>
    <mergeCell ref="B2370:H2370"/>
    <mergeCell ref="B2371:C2371"/>
    <mergeCell ref="B2372:C2372"/>
    <mergeCell ref="B2373:C2373"/>
    <mergeCell ref="B2362:C2362"/>
    <mergeCell ref="B2363:H2363"/>
    <mergeCell ref="B2364:C2364"/>
    <mergeCell ref="B2365:C2365"/>
    <mergeCell ref="B2366:C2366"/>
    <mergeCell ref="B2367:C2367"/>
    <mergeCell ref="B2354:G2354"/>
    <mergeCell ref="B2356:G2356"/>
    <mergeCell ref="B2357:G2357"/>
    <mergeCell ref="B2359:H2359"/>
    <mergeCell ref="B2360:C2360"/>
    <mergeCell ref="B2361:C2361"/>
    <mergeCell ref="B2386:C2386"/>
    <mergeCell ref="E2386:F2386"/>
    <mergeCell ref="B2387:C2387"/>
    <mergeCell ref="E2387:F2387"/>
    <mergeCell ref="B2388:C2388"/>
    <mergeCell ref="E2388:F2388"/>
    <mergeCell ref="B2380:C2380"/>
    <mergeCell ref="B2382:C2382"/>
    <mergeCell ref="B2383:C2383"/>
    <mergeCell ref="F2383:G2383"/>
    <mergeCell ref="B2384:G2384"/>
    <mergeCell ref="C2385:H2385"/>
    <mergeCell ref="B2374:C2374"/>
    <mergeCell ref="B2375:C2375"/>
    <mergeCell ref="B2376:C2376"/>
    <mergeCell ref="B2377:H2377"/>
    <mergeCell ref="B2378:C2378"/>
    <mergeCell ref="B2379:C2379"/>
    <mergeCell ref="B2403:C2403"/>
    <mergeCell ref="B2404:C2404"/>
    <mergeCell ref="B2405:H2405"/>
    <mergeCell ref="B2406:C2406"/>
    <mergeCell ref="B2407:C2407"/>
    <mergeCell ref="B2408:C2408"/>
    <mergeCell ref="B2397:C2397"/>
    <mergeCell ref="B2398:H2398"/>
    <mergeCell ref="B2399:C2399"/>
    <mergeCell ref="B2400:C2400"/>
    <mergeCell ref="B2401:C2401"/>
    <mergeCell ref="B2402:C2402"/>
    <mergeCell ref="B2389:G2389"/>
    <mergeCell ref="B2391:G2391"/>
    <mergeCell ref="B2392:G2392"/>
    <mergeCell ref="B2394:H2394"/>
    <mergeCell ref="B2395:C2395"/>
    <mergeCell ref="B2396:C2396"/>
    <mergeCell ref="B2421:C2421"/>
    <mergeCell ref="E2421:F2421"/>
    <mergeCell ref="B2422:C2422"/>
    <mergeCell ref="E2422:F2422"/>
    <mergeCell ref="B2423:C2423"/>
    <mergeCell ref="E2423:F2423"/>
    <mergeCell ref="B2415:C2415"/>
    <mergeCell ref="B2417:C2417"/>
    <mergeCell ref="B2418:C2418"/>
    <mergeCell ref="F2418:G2418"/>
    <mergeCell ref="B2419:G2419"/>
    <mergeCell ref="C2420:H2420"/>
    <mergeCell ref="B2409:C2409"/>
    <mergeCell ref="B2410:C2410"/>
    <mergeCell ref="B2411:C2411"/>
    <mergeCell ref="B2412:H2412"/>
    <mergeCell ref="B2413:C2413"/>
    <mergeCell ref="B2414:C2414"/>
    <mergeCell ref="B2438:C2438"/>
    <mergeCell ref="B2439:C2439"/>
    <mergeCell ref="B2440:H2440"/>
    <mergeCell ref="B2441:C2441"/>
    <mergeCell ref="B2442:C2442"/>
    <mergeCell ref="B2443:C2443"/>
    <mergeCell ref="B2432:C2432"/>
    <mergeCell ref="B2433:H2433"/>
    <mergeCell ref="B2434:C2434"/>
    <mergeCell ref="B2435:C2435"/>
    <mergeCell ref="B2436:C2436"/>
    <mergeCell ref="B2437:C2437"/>
    <mergeCell ref="B2424:G2424"/>
    <mergeCell ref="B2426:G2426"/>
    <mergeCell ref="B2427:G2427"/>
    <mergeCell ref="B2429:H2429"/>
    <mergeCell ref="B2430:C2430"/>
    <mergeCell ref="B2431:C2431"/>
    <mergeCell ref="B2456:C2456"/>
    <mergeCell ref="E2456:F2456"/>
    <mergeCell ref="B2457:C2457"/>
    <mergeCell ref="E2457:F2457"/>
    <mergeCell ref="B2458:C2458"/>
    <mergeCell ref="E2458:F2458"/>
    <mergeCell ref="B2450:C2450"/>
    <mergeCell ref="B2452:C2452"/>
    <mergeCell ref="B2453:C2453"/>
    <mergeCell ref="F2453:G2453"/>
    <mergeCell ref="B2454:G2454"/>
    <mergeCell ref="C2455:H2455"/>
    <mergeCell ref="B2444:C2444"/>
    <mergeCell ref="B2445:C2445"/>
    <mergeCell ref="B2446:C2446"/>
    <mergeCell ref="B2447:H2447"/>
    <mergeCell ref="B2448:C2448"/>
    <mergeCell ref="B2449:C2449"/>
    <mergeCell ref="B2473:C2473"/>
    <mergeCell ref="B2474:C2474"/>
    <mergeCell ref="B2475:H2475"/>
    <mergeCell ref="B2476:C2476"/>
    <mergeCell ref="B2477:C2477"/>
    <mergeCell ref="B2478:C2478"/>
    <mergeCell ref="B2467:C2467"/>
    <mergeCell ref="B2468:H2468"/>
    <mergeCell ref="B2469:C2469"/>
    <mergeCell ref="B2470:C2470"/>
    <mergeCell ref="B2471:C2471"/>
    <mergeCell ref="B2472:C2472"/>
    <mergeCell ref="B2459:G2459"/>
    <mergeCell ref="B2461:G2461"/>
    <mergeCell ref="B2462:G2462"/>
    <mergeCell ref="B2464:H2464"/>
    <mergeCell ref="B2465:C2465"/>
    <mergeCell ref="B2466:C2466"/>
    <mergeCell ref="B2491:C2491"/>
    <mergeCell ref="E2491:F2491"/>
    <mergeCell ref="B2492:C2492"/>
    <mergeCell ref="E2492:F2492"/>
    <mergeCell ref="B2493:C2493"/>
    <mergeCell ref="E2493:F2493"/>
    <mergeCell ref="B2485:C2485"/>
    <mergeCell ref="B2487:C2487"/>
    <mergeCell ref="B2488:C2488"/>
    <mergeCell ref="F2488:G2488"/>
    <mergeCell ref="B2489:G2489"/>
    <mergeCell ref="C2490:H2490"/>
    <mergeCell ref="B2479:C2479"/>
    <mergeCell ref="B2480:C2480"/>
    <mergeCell ref="B2481:C2481"/>
    <mergeCell ref="B2482:H2482"/>
    <mergeCell ref="B2483:C2483"/>
    <mergeCell ref="B2484:C2484"/>
    <mergeCell ref="B2508:C2508"/>
    <mergeCell ref="B2509:C2509"/>
    <mergeCell ref="B2510:H2510"/>
    <mergeCell ref="B2511:C2511"/>
    <mergeCell ref="B2512:C2512"/>
    <mergeCell ref="B2513:C2513"/>
    <mergeCell ref="B2502:C2502"/>
    <mergeCell ref="B2503:H2503"/>
    <mergeCell ref="B2504:C2504"/>
    <mergeCell ref="B2505:C2505"/>
    <mergeCell ref="B2506:C2506"/>
    <mergeCell ref="B2507:C2507"/>
    <mergeCell ref="B2494:G2494"/>
    <mergeCell ref="B2496:G2496"/>
    <mergeCell ref="B2497:G2497"/>
    <mergeCell ref="B2499:H2499"/>
    <mergeCell ref="B2500:C2500"/>
    <mergeCell ref="B2501:C2501"/>
    <mergeCell ref="B2526:C2526"/>
    <mergeCell ref="E2526:F2526"/>
    <mergeCell ref="B2527:C2527"/>
    <mergeCell ref="E2527:F2527"/>
    <mergeCell ref="B2528:C2528"/>
    <mergeCell ref="E2528:F2528"/>
    <mergeCell ref="B2520:C2520"/>
    <mergeCell ref="B2522:C2522"/>
    <mergeCell ref="B2523:C2523"/>
    <mergeCell ref="F2523:G2523"/>
    <mergeCell ref="B2524:G2524"/>
    <mergeCell ref="C2525:H2525"/>
    <mergeCell ref="B2514:C2514"/>
    <mergeCell ref="B2515:C2515"/>
    <mergeCell ref="B2516:C2516"/>
    <mergeCell ref="B2517:H2517"/>
    <mergeCell ref="B2518:C2518"/>
    <mergeCell ref="B2519:C2519"/>
    <mergeCell ref="B2543:C2543"/>
    <mergeCell ref="B2544:C2544"/>
    <mergeCell ref="B2545:H2545"/>
    <mergeCell ref="B2546:C2546"/>
    <mergeCell ref="B2547:C2547"/>
    <mergeCell ref="B2548:C2548"/>
    <mergeCell ref="B2537:C2537"/>
    <mergeCell ref="B2538:H2538"/>
    <mergeCell ref="B2539:C2539"/>
    <mergeCell ref="B2540:C2540"/>
    <mergeCell ref="B2541:C2541"/>
    <mergeCell ref="B2542:C2542"/>
    <mergeCell ref="B2529:G2529"/>
    <mergeCell ref="B2531:G2531"/>
    <mergeCell ref="B2532:G2532"/>
    <mergeCell ref="B2534:H2534"/>
    <mergeCell ref="B2535:C2535"/>
    <mergeCell ref="B2536:C2536"/>
    <mergeCell ref="B2561:C2561"/>
    <mergeCell ref="E2561:F2561"/>
    <mergeCell ref="B2562:C2562"/>
    <mergeCell ref="E2562:F2562"/>
    <mergeCell ref="B2563:C2563"/>
    <mergeCell ref="E2563:F2563"/>
    <mergeCell ref="B2555:C2555"/>
    <mergeCell ref="B2557:C2557"/>
    <mergeCell ref="B2558:C2558"/>
    <mergeCell ref="F2558:G2558"/>
    <mergeCell ref="B2559:G2559"/>
    <mergeCell ref="C2560:H2560"/>
    <mergeCell ref="B2549:C2549"/>
    <mergeCell ref="B2550:C2550"/>
    <mergeCell ref="B2551:C2551"/>
    <mergeCell ref="B2552:H2552"/>
    <mergeCell ref="B2553:C2553"/>
    <mergeCell ref="B2554:C2554"/>
    <mergeCell ref="B2578:C2578"/>
    <mergeCell ref="B2579:C2579"/>
    <mergeCell ref="B2580:H2580"/>
    <mergeCell ref="B2581:C2581"/>
    <mergeCell ref="B2582:C2582"/>
    <mergeCell ref="B2583:C2583"/>
    <mergeCell ref="B2572:C2572"/>
    <mergeCell ref="B2573:H2573"/>
    <mergeCell ref="B2574:C2574"/>
    <mergeCell ref="B2575:C2575"/>
    <mergeCell ref="B2576:C2576"/>
    <mergeCell ref="B2577:C2577"/>
    <mergeCell ref="B2564:G2564"/>
    <mergeCell ref="B2566:G2566"/>
    <mergeCell ref="B2567:G2567"/>
    <mergeCell ref="B2569:H2569"/>
    <mergeCell ref="B2570:C2570"/>
    <mergeCell ref="B2571:C2571"/>
    <mergeCell ref="B2599:G2599"/>
    <mergeCell ref="B2596:C2596"/>
    <mergeCell ref="E2596:F2596"/>
    <mergeCell ref="B2597:C2597"/>
    <mergeCell ref="E2597:F2597"/>
    <mergeCell ref="B2598:C2598"/>
    <mergeCell ref="E2598:F2598"/>
    <mergeCell ref="B2590:C2590"/>
    <mergeCell ref="B2592:C2592"/>
    <mergeCell ref="B2593:C2593"/>
    <mergeCell ref="F2593:G2593"/>
    <mergeCell ref="B2594:G2594"/>
    <mergeCell ref="C2595:H2595"/>
    <mergeCell ref="B2584:C2584"/>
    <mergeCell ref="B2585:C2585"/>
    <mergeCell ref="B2586:C2586"/>
    <mergeCell ref="B2587:H2587"/>
    <mergeCell ref="B2588:C2588"/>
    <mergeCell ref="B2589:C258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 PTO CONTE</vt:lpstr>
      <vt:lpstr>ELECTRICO</vt:lpstr>
      <vt:lpstr>HIDRAULICO</vt:lpstr>
      <vt:lpstr>PTO ELECTRICO</vt:lpstr>
      <vt:lpstr>APU'S</vt:lpstr>
      <vt:lpstr>' PTO CONTE'!Área_de_impresión</vt:lpstr>
      <vt:lpstr>ELECTRICO!Área_de_impresión</vt:lpstr>
      <vt:lpstr>HIDRAULICO!Área_de_impresión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Estup Rod</dc:creator>
  <cp:lastModifiedBy>Diana Liced Benitez Garcia</cp:lastModifiedBy>
  <cp:lastPrinted>2023-10-19T21:30:59Z</cp:lastPrinted>
  <dcterms:created xsi:type="dcterms:W3CDTF">2017-05-24T21:00:36Z</dcterms:created>
  <dcterms:modified xsi:type="dcterms:W3CDTF">2023-10-26T18:31:52Z</dcterms:modified>
</cp:coreProperties>
</file>